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TIK KOMINFO3\Downloads\Reviu hari ini\Disnaker\"/>
    </mc:Choice>
  </mc:AlternateContent>
  <xr:revisionPtr revIDLastSave="0" documentId="8_{44624E9F-9033-4410-B0D3-0DE33BDD4049}" xr6:coauthVersionLast="47" xr6:coauthVersionMax="47" xr10:uidLastSave="{00000000-0000-0000-0000-000000000000}"/>
  <bookViews>
    <workbookView xWindow="-120" yWindow="-120" windowWidth="24240" windowHeight="13020" xr2:uid="{1926CF60-3FE4-43BE-A0C3-DB8AAAA5738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9" i="1" l="1"/>
  <c r="R49" i="1"/>
  <c r="P49" i="1"/>
  <c r="O49" i="1"/>
  <c r="K49" i="1"/>
  <c r="C49" i="1"/>
  <c r="R48" i="1"/>
  <c r="Q48" i="1"/>
  <c r="N48" i="1"/>
  <c r="M48" i="1"/>
  <c r="J48" i="1"/>
  <c r="I48" i="1"/>
  <c r="W48" i="1" s="1"/>
  <c r="H48" i="1"/>
  <c r="V48" i="1" s="1"/>
  <c r="G48" i="1"/>
  <c r="U48" i="1" s="1"/>
  <c r="D48" i="1"/>
  <c r="R47" i="1"/>
  <c r="Q47" i="1"/>
  <c r="P47" i="1"/>
  <c r="N47" i="1"/>
  <c r="M47" i="1"/>
  <c r="J47" i="1"/>
  <c r="I47" i="1"/>
  <c r="H47" i="1"/>
  <c r="G47" i="1"/>
  <c r="U47" i="1" s="1"/>
  <c r="F47" i="1"/>
  <c r="W47" i="1" s="1"/>
  <c r="R46" i="1"/>
  <c r="Q46" i="1"/>
  <c r="N46" i="1"/>
  <c r="M46" i="1"/>
  <c r="J46" i="1"/>
  <c r="I46" i="1"/>
  <c r="H46" i="1"/>
  <c r="W46" i="1" s="1"/>
  <c r="G46" i="1"/>
  <c r="U46" i="1" s="1"/>
  <c r="R45" i="1"/>
  <c r="Q45" i="1"/>
  <c r="P45" i="1"/>
  <c r="N45" i="1"/>
  <c r="M45" i="1"/>
  <c r="J45" i="1"/>
  <c r="I45" i="1"/>
  <c r="H45" i="1"/>
  <c r="G45" i="1"/>
  <c r="U45" i="1" s="1"/>
  <c r="F45" i="1"/>
  <c r="W45" i="1" s="1"/>
  <c r="R44" i="1"/>
  <c r="Q44" i="1"/>
  <c r="N44" i="1"/>
  <c r="M44" i="1"/>
  <c r="J44" i="1"/>
  <c r="J49" i="1" s="1"/>
  <c r="I44" i="1"/>
  <c r="I49" i="1" s="1"/>
  <c r="H44" i="1"/>
  <c r="W44" i="1" s="1"/>
  <c r="G44" i="1"/>
  <c r="U44" i="1" s="1"/>
  <c r="R43" i="1"/>
  <c r="Q43" i="1"/>
  <c r="P43" i="1"/>
  <c r="N43" i="1"/>
  <c r="M43" i="1"/>
  <c r="J43" i="1"/>
  <c r="I43" i="1"/>
  <c r="H43" i="1"/>
  <c r="G43" i="1"/>
  <c r="U43" i="1" s="1"/>
  <c r="F43" i="1"/>
  <c r="F49" i="1" s="1"/>
  <c r="T42" i="1"/>
  <c r="T49" i="1" s="1"/>
  <c r="S42" i="1"/>
  <c r="R42" i="1"/>
  <c r="Q42" i="1"/>
  <c r="Q49" i="1" s="1"/>
  <c r="N42" i="1"/>
  <c r="N49" i="1" s="1"/>
  <c r="M42" i="1"/>
  <c r="M49" i="1" s="1"/>
  <c r="L42" i="1"/>
  <c r="L49" i="1" s="1"/>
  <c r="J42" i="1"/>
  <c r="I42" i="1"/>
  <c r="H42" i="1"/>
  <c r="G42" i="1"/>
  <c r="G49" i="1" s="1"/>
  <c r="E42" i="1"/>
  <c r="E49" i="1" s="1"/>
  <c r="D42" i="1"/>
  <c r="D49" i="1" s="1"/>
  <c r="C42" i="1"/>
  <c r="U42" i="1" s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U14" i="1" s="1"/>
  <c r="D14" i="1"/>
  <c r="V14" i="1" s="1"/>
  <c r="C14" i="1"/>
  <c r="T13" i="1"/>
  <c r="S13" i="1"/>
  <c r="R13" i="1"/>
  <c r="Q13" i="1"/>
  <c r="Q15" i="1" s="1"/>
  <c r="P13" i="1"/>
  <c r="O13" i="1"/>
  <c r="N13" i="1"/>
  <c r="M13" i="1"/>
  <c r="L13" i="1"/>
  <c r="K13" i="1"/>
  <c r="J13" i="1"/>
  <c r="I13" i="1"/>
  <c r="I15" i="1" s="1"/>
  <c r="H13" i="1"/>
  <c r="G13" i="1"/>
  <c r="F13" i="1"/>
  <c r="E13" i="1"/>
  <c r="D13" i="1"/>
  <c r="V13" i="1" s="1"/>
  <c r="C13" i="1"/>
  <c r="W13" i="1" s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W12" i="1" s="1"/>
  <c r="E12" i="1"/>
  <c r="D12" i="1"/>
  <c r="C12" i="1"/>
  <c r="U12" i="1" s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V11" i="1" s="1"/>
  <c r="E11" i="1"/>
  <c r="D11" i="1"/>
  <c r="C11" i="1"/>
  <c r="U11" i="1" s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V10" i="1" s="1"/>
  <c r="C10" i="1"/>
  <c r="W10" i="1" s="1"/>
  <c r="T9" i="1"/>
  <c r="S9" i="1"/>
  <c r="R9" i="1"/>
  <c r="Q9" i="1"/>
  <c r="P9" i="1"/>
  <c r="P15" i="1" s="1"/>
  <c r="O9" i="1"/>
  <c r="O15" i="1" s="1"/>
  <c r="N9" i="1"/>
  <c r="M9" i="1"/>
  <c r="L9" i="1"/>
  <c r="K9" i="1"/>
  <c r="J9" i="1"/>
  <c r="I9" i="1"/>
  <c r="H9" i="1"/>
  <c r="H15" i="1" s="1"/>
  <c r="G9" i="1"/>
  <c r="G15" i="1" s="1"/>
  <c r="F9" i="1"/>
  <c r="V9" i="1" s="1"/>
  <c r="E9" i="1"/>
  <c r="W9" i="1" s="1"/>
  <c r="D9" i="1"/>
  <c r="C9" i="1"/>
  <c r="T8" i="1"/>
  <c r="T15" i="1" s="1"/>
  <c r="S8" i="1"/>
  <c r="S15" i="1" s="1"/>
  <c r="R8" i="1"/>
  <c r="R15" i="1" s="1"/>
  <c r="Q8" i="1"/>
  <c r="P8" i="1"/>
  <c r="O8" i="1"/>
  <c r="N8" i="1"/>
  <c r="N15" i="1" s="1"/>
  <c r="M8" i="1"/>
  <c r="M15" i="1" s="1"/>
  <c r="L8" i="1"/>
  <c r="L15" i="1" s="1"/>
  <c r="K8" i="1"/>
  <c r="K15" i="1" s="1"/>
  <c r="J8" i="1"/>
  <c r="J15" i="1" s="1"/>
  <c r="I8" i="1"/>
  <c r="H8" i="1"/>
  <c r="G8" i="1"/>
  <c r="F8" i="1"/>
  <c r="F15" i="1" s="1"/>
  <c r="E8" i="1"/>
  <c r="U8" i="1" s="1"/>
  <c r="D8" i="1"/>
  <c r="D15" i="1" s="1"/>
  <c r="C8" i="1"/>
  <c r="W8" i="1" s="1"/>
  <c r="V15" i="1" l="1"/>
  <c r="U49" i="1"/>
  <c r="U9" i="1"/>
  <c r="V12" i="1"/>
  <c r="V42" i="1"/>
  <c r="V44" i="1"/>
  <c r="V46" i="1"/>
  <c r="H49" i="1"/>
  <c r="V49" i="1" s="1"/>
  <c r="W42" i="1"/>
  <c r="W14" i="1"/>
  <c r="V8" i="1"/>
  <c r="W11" i="1"/>
  <c r="W15" i="1" s="1"/>
  <c r="U13" i="1"/>
  <c r="C15" i="1"/>
  <c r="U15" i="1" s="1"/>
  <c r="U10" i="1"/>
  <c r="V43" i="1"/>
  <c r="V45" i="1"/>
  <c r="V47" i="1"/>
  <c r="E15" i="1"/>
  <c r="W43" i="1"/>
  <c r="W49" i="1" l="1"/>
</calcChain>
</file>

<file path=xl/sharedStrings.xml><?xml version="1.0" encoding="utf-8"?>
<sst xmlns="http://schemas.openxmlformats.org/spreadsheetml/2006/main" count="90" uniqueCount="28">
  <si>
    <t>DINAS KETENAGAKERJAAN KOTA TANGERANG SELATAN</t>
  </si>
  <si>
    <t>KECAMATAN</t>
  </si>
  <si>
    <t>JENJANG PENDIDIKAN</t>
  </si>
  <si>
    <t>JUMLAH TOTAL</t>
  </si>
  <si>
    <t>SD</t>
  </si>
  <si>
    <t>SMP</t>
  </si>
  <si>
    <t>SMA</t>
  </si>
  <si>
    <t>SMK</t>
  </si>
  <si>
    <t>DI - DII</t>
  </si>
  <si>
    <t>DIII</t>
  </si>
  <si>
    <t>D IV</t>
  </si>
  <si>
    <t>SI</t>
  </si>
  <si>
    <t>SII</t>
  </si>
  <si>
    <t>Jumlah</t>
  </si>
  <si>
    <t>L</t>
  </si>
  <si>
    <t>P</t>
  </si>
  <si>
    <t>SERPONG</t>
  </si>
  <si>
    <t>SERPONG UTARA</t>
  </si>
  <si>
    <t>PONDOK AREN</t>
  </si>
  <si>
    <t>CIPUTAT</t>
  </si>
  <si>
    <t>CIPUTAT TIMUR</t>
  </si>
  <si>
    <t>PAMULANG</t>
  </si>
  <si>
    <t>SETU</t>
  </si>
  <si>
    <t>JUMLAH</t>
  </si>
  <si>
    <t>NO.</t>
  </si>
  <si>
    <t>REKAPAN DATA PENCARI KERJA (KARTU KUNING / AK 1)</t>
  </si>
  <si>
    <t>BULAN JANUARI - DESEMBER TAHUN 2022</t>
  </si>
  <si>
    <t>BULAN OKTOBER - DESEMBER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</si>
</sst>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B7406-94B5-444D-855C-943389771C5A}">
  <dimension ref="A1:AD49"/>
  <sheetViews>
    <sheetView tabSelected="1" workbookViewId="0">
      <selection activeCell="I20" sqref="I20"/>
    </sheetView>
  </sheetViews>
  <sheetFormatPr defaultRowHeight="15" x14ac:dyDescent="0.25"/>
  <cols>
    <col min="1" max="1" width="5.140625" customWidth="1"/>
    <col min="2" max="2" width="18" customWidth="1"/>
    <col min="3" max="22" width="6.7109375" customWidth="1"/>
    <col min="26" max="26" width="10.85546875" customWidth="1"/>
    <col min="257" max="257" width="5.140625" customWidth="1"/>
    <col min="258" max="258" width="18" customWidth="1"/>
    <col min="259" max="278" width="6.7109375" customWidth="1"/>
    <col min="282" max="282" width="10.85546875" customWidth="1"/>
    <col min="513" max="513" width="5.140625" customWidth="1"/>
    <col min="514" max="514" width="18" customWidth="1"/>
    <col min="515" max="534" width="6.7109375" customWidth="1"/>
    <col min="538" max="538" width="10.85546875" customWidth="1"/>
    <col min="769" max="769" width="5.140625" customWidth="1"/>
    <col min="770" max="770" width="18" customWidth="1"/>
    <col min="771" max="790" width="6.7109375" customWidth="1"/>
    <col min="794" max="794" width="10.85546875" customWidth="1"/>
    <col min="1025" max="1025" width="5.140625" customWidth="1"/>
    <col min="1026" max="1026" width="18" customWidth="1"/>
    <col min="1027" max="1046" width="6.7109375" customWidth="1"/>
    <col min="1050" max="1050" width="10.85546875" customWidth="1"/>
    <col min="1281" max="1281" width="5.140625" customWidth="1"/>
    <col min="1282" max="1282" width="18" customWidth="1"/>
    <col min="1283" max="1302" width="6.7109375" customWidth="1"/>
    <col min="1306" max="1306" width="10.85546875" customWidth="1"/>
    <col min="1537" max="1537" width="5.140625" customWidth="1"/>
    <col min="1538" max="1538" width="18" customWidth="1"/>
    <col min="1539" max="1558" width="6.7109375" customWidth="1"/>
    <col min="1562" max="1562" width="10.85546875" customWidth="1"/>
    <col min="1793" max="1793" width="5.140625" customWidth="1"/>
    <col min="1794" max="1794" width="18" customWidth="1"/>
    <col min="1795" max="1814" width="6.7109375" customWidth="1"/>
    <col min="1818" max="1818" width="10.85546875" customWidth="1"/>
    <col min="2049" max="2049" width="5.140625" customWidth="1"/>
    <col min="2050" max="2050" width="18" customWidth="1"/>
    <col min="2051" max="2070" width="6.7109375" customWidth="1"/>
    <col min="2074" max="2074" width="10.85546875" customWidth="1"/>
    <col min="2305" max="2305" width="5.140625" customWidth="1"/>
    <col min="2306" max="2306" width="18" customWidth="1"/>
    <col min="2307" max="2326" width="6.7109375" customWidth="1"/>
    <col min="2330" max="2330" width="10.85546875" customWidth="1"/>
    <col min="2561" max="2561" width="5.140625" customWidth="1"/>
    <col min="2562" max="2562" width="18" customWidth="1"/>
    <col min="2563" max="2582" width="6.7109375" customWidth="1"/>
    <col min="2586" max="2586" width="10.85546875" customWidth="1"/>
    <col min="2817" max="2817" width="5.140625" customWidth="1"/>
    <col min="2818" max="2818" width="18" customWidth="1"/>
    <col min="2819" max="2838" width="6.7109375" customWidth="1"/>
    <col min="2842" max="2842" width="10.85546875" customWidth="1"/>
    <col min="3073" max="3073" width="5.140625" customWidth="1"/>
    <col min="3074" max="3074" width="18" customWidth="1"/>
    <col min="3075" max="3094" width="6.7109375" customWidth="1"/>
    <col min="3098" max="3098" width="10.85546875" customWidth="1"/>
    <col min="3329" max="3329" width="5.140625" customWidth="1"/>
    <col min="3330" max="3330" width="18" customWidth="1"/>
    <col min="3331" max="3350" width="6.7109375" customWidth="1"/>
    <col min="3354" max="3354" width="10.85546875" customWidth="1"/>
    <col min="3585" max="3585" width="5.140625" customWidth="1"/>
    <col min="3586" max="3586" width="18" customWidth="1"/>
    <col min="3587" max="3606" width="6.7109375" customWidth="1"/>
    <col min="3610" max="3610" width="10.85546875" customWidth="1"/>
    <col min="3841" max="3841" width="5.140625" customWidth="1"/>
    <col min="3842" max="3842" width="18" customWidth="1"/>
    <col min="3843" max="3862" width="6.7109375" customWidth="1"/>
    <col min="3866" max="3866" width="10.85546875" customWidth="1"/>
    <col min="4097" max="4097" width="5.140625" customWidth="1"/>
    <col min="4098" max="4098" width="18" customWidth="1"/>
    <col min="4099" max="4118" width="6.7109375" customWidth="1"/>
    <col min="4122" max="4122" width="10.85546875" customWidth="1"/>
    <col min="4353" max="4353" width="5.140625" customWidth="1"/>
    <col min="4354" max="4354" width="18" customWidth="1"/>
    <col min="4355" max="4374" width="6.7109375" customWidth="1"/>
    <col min="4378" max="4378" width="10.85546875" customWidth="1"/>
    <col min="4609" max="4609" width="5.140625" customWidth="1"/>
    <col min="4610" max="4610" width="18" customWidth="1"/>
    <col min="4611" max="4630" width="6.7109375" customWidth="1"/>
    <col min="4634" max="4634" width="10.85546875" customWidth="1"/>
    <col min="4865" max="4865" width="5.140625" customWidth="1"/>
    <col min="4866" max="4866" width="18" customWidth="1"/>
    <col min="4867" max="4886" width="6.7109375" customWidth="1"/>
    <col min="4890" max="4890" width="10.85546875" customWidth="1"/>
    <col min="5121" max="5121" width="5.140625" customWidth="1"/>
    <col min="5122" max="5122" width="18" customWidth="1"/>
    <col min="5123" max="5142" width="6.7109375" customWidth="1"/>
    <col min="5146" max="5146" width="10.85546875" customWidth="1"/>
    <col min="5377" max="5377" width="5.140625" customWidth="1"/>
    <col min="5378" max="5378" width="18" customWidth="1"/>
    <col min="5379" max="5398" width="6.7109375" customWidth="1"/>
    <col min="5402" max="5402" width="10.85546875" customWidth="1"/>
    <col min="5633" max="5633" width="5.140625" customWidth="1"/>
    <col min="5634" max="5634" width="18" customWidth="1"/>
    <col min="5635" max="5654" width="6.7109375" customWidth="1"/>
    <col min="5658" max="5658" width="10.85546875" customWidth="1"/>
    <col min="5889" max="5889" width="5.140625" customWidth="1"/>
    <col min="5890" max="5890" width="18" customWidth="1"/>
    <col min="5891" max="5910" width="6.7109375" customWidth="1"/>
    <col min="5914" max="5914" width="10.85546875" customWidth="1"/>
    <col min="6145" max="6145" width="5.140625" customWidth="1"/>
    <col min="6146" max="6146" width="18" customWidth="1"/>
    <col min="6147" max="6166" width="6.7109375" customWidth="1"/>
    <col min="6170" max="6170" width="10.85546875" customWidth="1"/>
    <col min="6401" max="6401" width="5.140625" customWidth="1"/>
    <col min="6402" max="6402" width="18" customWidth="1"/>
    <col min="6403" max="6422" width="6.7109375" customWidth="1"/>
    <col min="6426" max="6426" width="10.85546875" customWidth="1"/>
    <col min="6657" max="6657" width="5.140625" customWidth="1"/>
    <col min="6658" max="6658" width="18" customWidth="1"/>
    <col min="6659" max="6678" width="6.7109375" customWidth="1"/>
    <col min="6682" max="6682" width="10.85546875" customWidth="1"/>
    <col min="6913" max="6913" width="5.140625" customWidth="1"/>
    <col min="6914" max="6914" width="18" customWidth="1"/>
    <col min="6915" max="6934" width="6.7109375" customWidth="1"/>
    <col min="6938" max="6938" width="10.85546875" customWidth="1"/>
    <col min="7169" max="7169" width="5.140625" customWidth="1"/>
    <col min="7170" max="7170" width="18" customWidth="1"/>
    <col min="7171" max="7190" width="6.7109375" customWidth="1"/>
    <col min="7194" max="7194" width="10.85546875" customWidth="1"/>
    <col min="7425" max="7425" width="5.140625" customWidth="1"/>
    <col min="7426" max="7426" width="18" customWidth="1"/>
    <col min="7427" max="7446" width="6.7109375" customWidth="1"/>
    <col min="7450" max="7450" width="10.85546875" customWidth="1"/>
    <col min="7681" max="7681" width="5.140625" customWidth="1"/>
    <col min="7682" max="7682" width="18" customWidth="1"/>
    <col min="7683" max="7702" width="6.7109375" customWidth="1"/>
    <col min="7706" max="7706" width="10.85546875" customWidth="1"/>
    <col min="7937" max="7937" width="5.140625" customWidth="1"/>
    <col min="7938" max="7938" width="18" customWidth="1"/>
    <col min="7939" max="7958" width="6.7109375" customWidth="1"/>
    <col min="7962" max="7962" width="10.85546875" customWidth="1"/>
    <col min="8193" max="8193" width="5.140625" customWidth="1"/>
    <col min="8194" max="8194" width="18" customWidth="1"/>
    <col min="8195" max="8214" width="6.7109375" customWidth="1"/>
    <col min="8218" max="8218" width="10.85546875" customWidth="1"/>
    <col min="8449" max="8449" width="5.140625" customWidth="1"/>
    <col min="8450" max="8450" width="18" customWidth="1"/>
    <col min="8451" max="8470" width="6.7109375" customWidth="1"/>
    <col min="8474" max="8474" width="10.85546875" customWidth="1"/>
    <col min="8705" max="8705" width="5.140625" customWidth="1"/>
    <col min="8706" max="8706" width="18" customWidth="1"/>
    <col min="8707" max="8726" width="6.7109375" customWidth="1"/>
    <col min="8730" max="8730" width="10.85546875" customWidth="1"/>
    <col min="8961" max="8961" width="5.140625" customWidth="1"/>
    <col min="8962" max="8962" width="18" customWidth="1"/>
    <col min="8963" max="8982" width="6.7109375" customWidth="1"/>
    <col min="8986" max="8986" width="10.85546875" customWidth="1"/>
    <col min="9217" max="9217" width="5.140625" customWidth="1"/>
    <col min="9218" max="9218" width="18" customWidth="1"/>
    <col min="9219" max="9238" width="6.7109375" customWidth="1"/>
    <col min="9242" max="9242" width="10.85546875" customWidth="1"/>
    <col min="9473" max="9473" width="5.140625" customWidth="1"/>
    <col min="9474" max="9474" width="18" customWidth="1"/>
    <col min="9475" max="9494" width="6.7109375" customWidth="1"/>
    <col min="9498" max="9498" width="10.85546875" customWidth="1"/>
    <col min="9729" max="9729" width="5.140625" customWidth="1"/>
    <col min="9730" max="9730" width="18" customWidth="1"/>
    <col min="9731" max="9750" width="6.7109375" customWidth="1"/>
    <col min="9754" max="9754" width="10.85546875" customWidth="1"/>
    <col min="9985" max="9985" width="5.140625" customWidth="1"/>
    <col min="9986" max="9986" width="18" customWidth="1"/>
    <col min="9987" max="10006" width="6.7109375" customWidth="1"/>
    <col min="10010" max="10010" width="10.85546875" customWidth="1"/>
    <col min="10241" max="10241" width="5.140625" customWidth="1"/>
    <col min="10242" max="10242" width="18" customWidth="1"/>
    <col min="10243" max="10262" width="6.7109375" customWidth="1"/>
    <col min="10266" max="10266" width="10.85546875" customWidth="1"/>
    <col min="10497" max="10497" width="5.140625" customWidth="1"/>
    <col min="10498" max="10498" width="18" customWidth="1"/>
    <col min="10499" max="10518" width="6.7109375" customWidth="1"/>
    <col min="10522" max="10522" width="10.85546875" customWidth="1"/>
    <col min="10753" max="10753" width="5.140625" customWidth="1"/>
    <col min="10754" max="10754" width="18" customWidth="1"/>
    <col min="10755" max="10774" width="6.7109375" customWidth="1"/>
    <col min="10778" max="10778" width="10.85546875" customWidth="1"/>
    <col min="11009" max="11009" width="5.140625" customWidth="1"/>
    <col min="11010" max="11010" width="18" customWidth="1"/>
    <col min="11011" max="11030" width="6.7109375" customWidth="1"/>
    <col min="11034" max="11034" width="10.85546875" customWidth="1"/>
    <col min="11265" max="11265" width="5.140625" customWidth="1"/>
    <col min="11266" max="11266" width="18" customWidth="1"/>
    <col min="11267" max="11286" width="6.7109375" customWidth="1"/>
    <col min="11290" max="11290" width="10.85546875" customWidth="1"/>
    <col min="11521" max="11521" width="5.140625" customWidth="1"/>
    <col min="11522" max="11522" width="18" customWidth="1"/>
    <col min="11523" max="11542" width="6.7109375" customWidth="1"/>
    <col min="11546" max="11546" width="10.85546875" customWidth="1"/>
    <col min="11777" max="11777" width="5.140625" customWidth="1"/>
    <col min="11778" max="11778" width="18" customWidth="1"/>
    <col min="11779" max="11798" width="6.7109375" customWidth="1"/>
    <col min="11802" max="11802" width="10.85546875" customWidth="1"/>
    <col min="12033" max="12033" width="5.140625" customWidth="1"/>
    <col min="12034" max="12034" width="18" customWidth="1"/>
    <col min="12035" max="12054" width="6.7109375" customWidth="1"/>
    <col min="12058" max="12058" width="10.85546875" customWidth="1"/>
    <col min="12289" max="12289" width="5.140625" customWidth="1"/>
    <col min="12290" max="12290" width="18" customWidth="1"/>
    <col min="12291" max="12310" width="6.7109375" customWidth="1"/>
    <col min="12314" max="12314" width="10.85546875" customWidth="1"/>
    <col min="12545" max="12545" width="5.140625" customWidth="1"/>
    <col min="12546" max="12546" width="18" customWidth="1"/>
    <col min="12547" max="12566" width="6.7109375" customWidth="1"/>
    <col min="12570" max="12570" width="10.85546875" customWidth="1"/>
    <col min="12801" max="12801" width="5.140625" customWidth="1"/>
    <col min="12802" max="12802" width="18" customWidth="1"/>
    <col min="12803" max="12822" width="6.7109375" customWidth="1"/>
    <col min="12826" max="12826" width="10.85546875" customWidth="1"/>
    <col min="13057" max="13057" width="5.140625" customWidth="1"/>
    <col min="13058" max="13058" width="18" customWidth="1"/>
    <col min="13059" max="13078" width="6.7109375" customWidth="1"/>
    <col min="13082" max="13082" width="10.85546875" customWidth="1"/>
    <col min="13313" max="13313" width="5.140625" customWidth="1"/>
    <col min="13314" max="13314" width="18" customWidth="1"/>
    <col min="13315" max="13334" width="6.7109375" customWidth="1"/>
    <col min="13338" max="13338" width="10.85546875" customWidth="1"/>
    <col min="13569" max="13569" width="5.140625" customWidth="1"/>
    <col min="13570" max="13570" width="18" customWidth="1"/>
    <col min="13571" max="13590" width="6.7109375" customWidth="1"/>
    <col min="13594" max="13594" width="10.85546875" customWidth="1"/>
    <col min="13825" max="13825" width="5.140625" customWidth="1"/>
    <col min="13826" max="13826" width="18" customWidth="1"/>
    <col min="13827" max="13846" width="6.7109375" customWidth="1"/>
    <col min="13850" max="13850" width="10.85546875" customWidth="1"/>
    <col min="14081" max="14081" width="5.140625" customWidth="1"/>
    <col min="14082" max="14082" width="18" customWidth="1"/>
    <col min="14083" max="14102" width="6.7109375" customWidth="1"/>
    <col min="14106" max="14106" width="10.85546875" customWidth="1"/>
    <col min="14337" max="14337" width="5.140625" customWidth="1"/>
    <col min="14338" max="14338" width="18" customWidth="1"/>
    <col min="14339" max="14358" width="6.7109375" customWidth="1"/>
    <col min="14362" max="14362" width="10.85546875" customWidth="1"/>
    <col min="14593" max="14593" width="5.140625" customWidth="1"/>
    <col min="14594" max="14594" width="18" customWidth="1"/>
    <col min="14595" max="14614" width="6.7109375" customWidth="1"/>
    <col min="14618" max="14618" width="10.85546875" customWidth="1"/>
    <col min="14849" max="14849" width="5.140625" customWidth="1"/>
    <col min="14850" max="14850" width="18" customWidth="1"/>
    <col min="14851" max="14870" width="6.7109375" customWidth="1"/>
    <col min="14874" max="14874" width="10.85546875" customWidth="1"/>
    <col min="15105" max="15105" width="5.140625" customWidth="1"/>
    <col min="15106" max="15106" width="18" customWidth="1"/>
    <col min="15107" max="15126" width="6.7109375" customWidth="1"/>
    <col min="15130" max="15130" width="10.85546875" customWidth="1"/>
    <col min="15361" max="15361" width="5.140625" customWidth="1"/>
    <col min="15362" max="15362" width="18" customWidth="1"/>
    <col min="15363" max="15382" width="6.7109375" customWidth="1"/>
    <col min="15386" max="15386" width="10.85546875" customWidth="1"/>
    <col min="15617" max="15617" width="5.140625" customWidth="1"/>
    <col min="15618" max="15618" width="18" customWidth="1"/>
    <col min="15619" max="15638" width="6.7109375" customWidth="1"/>
    <col min="15642" max="15642" width="10.85546875" customWidth="1"/>
    <col min="15873" max="15873" width="5.140625" customWidth="1"/>
    <col min="15874" max="15874" width="18" customWidth="1"/>
    <col min="15875" max="15894" width="6.7109375" customWidth="1"/>
    <col min="15898" max="15898" width="10.85546875" customWidth="1"/>
    <col min="16129" max="16129" width="5.140625" customWidth="1"/>
    <col min="16130" max="16130" width="18" customWidth="1"/>
    <col min="16131" max="16150" width="6.7109375" customWidth="1"/>
    <col min="16154" max="16154" width="10.85546875" customWidth="1"/>
  </cols>
  <sheetData>
    <row r="1" spans="1:30" ht="21" x14ac:dyDescent="0.35">
      <c r="A1" s="1" t="s">
        <v>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30" ht="21" x14ac:dyDescent="0.3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30" ht="21" x14ac:dyDescent="0.35">
      <c r="A3" s="1" t="s">
        <v>26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5" spans="1:30" ht="15.75" x14ac:dyDescent="0.25">
      <c r="A5" s="2" t="s">
        <v>24</v>
      </c>
      <c r="B5" s="2" t="s">
        <v>1</v>
      </c>
      <c r="C5" s="3" t="s">
        <v>2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5"/>
      <c r="W5" s="6" t="s">
        <v>3</v>
      </c>
    </row>
    <row r="6" spans="1:30" ht="15.75" x14ac:dyDescent="0.25">
      <c r="A6" s="7"/>
      <c r="B6" s="7"/>
      <c r="C6" s="8" t="s">
        <v>4</v>
      </c>
      <c r="D6" s="8"/>
      <c r="E6" s="8" t="s">
        <v>5</v>
      </c>
      <c r="F6" s="8"/>
      <c r="G6" s="8" t="s">
        <v>6</v>
      </c>
      <c r="H6" s="8"/>
      <c r="I6" s="9" t="s">
        <v>7</v>
      </c>
      <c r="J6" s="10"/>
      <c r="K6" s="8" t="s">
        <v>8</v>
      </c>
      <c r="L6" s="8"/>
      <c r="M6" s="8" t="s">
        <v>9</v>
      </c>
      <c r="N6" s="8"/>
      <c r="O6" s="3" t="s">
        <v>10</v>
      </c>
      <c r="P6" s="5"/>
      <c r="Q6" s="8" t="s">
        <v>11</v>
      </c>
      <c r="R6" s="8"/>
      <c r="S6" s="8" t="s">
        <v>12</v>
      </c>
      <c r="T6" s="8"/>
      <c r="U6" s="11" t="s">
        <v>13</v>
      </c>
      <c r="V6" s="12"/>
      <c r="W6" s="13"/>
    </row>
    <row r="7" spans="1:30" ht="15.75" x14ac:dyDescent="0.25">
      <c r="A7" s="8"/>
      <c r="B7" s="8"/>
      <c r="C7" s="14" t="s">
        <v>14</v>
      </c>
      <c r="D7" s="14" t="s">
        <v>15</v>
      </c>
      <c r="E7" s="14" t="s">
        <v>14</v>
      </c>
      <c r="F7" s="14" t="s">
        <v>15</v>
      </c>
      <c r="G7" s="14" t="s">
        <v>14</v>
      </c>
      <c r="H7" s="14" t="s">
        <v>15</v>
      </c>
      <c r="I7" s="14" t="s">
        <v>14</v>
      </c>
      <c r="J7" s="14" t="s">
        <v>15</v>
      </c>
      <c r="K7" s="14" t="s">
        <v>14</v>
      </c>
      <c r="L7" s="14" t="s">
        <v>15</v>
      </c>
      <c r="M7" s="14" t="s">
        <v>14</v>
      </c>
      <c r="N7" s="14" t="s">
        <v>15</v>
      </c>
      <c r="O7" s="14" t="s">
        <v>14</v>
      </c>
      <c r="P7" s="14" t="s">
        <v>15</v>
      </c>
      <c r="Q7" s="14" t="s">
        <v>14</v>
      </c>
      <c r="R7" s="14" t="s">
        <v>15</v>
      </c>
      <c r="S7" s="14" t="s">
        <v>14</v>
      </c>
      <c r="T7" s="14" t="s">
        <v>15</v>
      </c>
      <c r="U7" s="14" t="s">
        <v>14</v>
      </c>
      <c r="V7" s="14" t="s">
        <v>15</v>
      </c>
      <c r="W7" s="15"/>
    </row>
    <row r="8" spans="1:30" ht="15.75" x14ac:dyDescent="0.25">
      <c r="A8" s="14">
        <v>1</v>
      </c>
      <c r="B8" s="16" t="s">
        <v>16</v>
      </c>
      <c r="C8" s="17">
        <f>0+1</f>
        <v>1</v>
      </c>
      <c r="D8" s="17">
        <f>0</f>
        <v>0</v>
      </c>
      <c r="E8" s="17">
        <f>0+1</f>
        <v>1</v>
      </c>
      <c r="F8" s="17">
        <f>0+1</f>
        <v>1</v>
      </c>
      <c r="G8" s="17">
        <f>0+1+1+2+5+1+2+1</f>
        <v>13</v>
      </c>
      <c r="H8" s="17">
        <f>0+2+1+1+2+2+1+1+1+1</f>
        <v>12</v>
      </c>
      <c r="I8" s="17">
        <f>0+1+3+5+1+6+3+1+2+1</f>
        <v>23</v>
      </c>
      <c r="J8" s="17">
        <f>0+1+1+2+1+1+7+3+1+1</f>
        <v>18</v>
      </c>
      <c r="K8" s="17">
        <f>0</f>
        <v>0</v>
      </c>
      <c r="L8" s="17">
        <f>0</f>
        <v>0</v>
      </c>
      <c r="M8" s="17">
        <f>0+1</f>
        <v>1</v>
      </c>
      <c r="N8" s="17">
        <f>0</f>
        <v>0</v>
      </c>
      <c r="O8" s="17">
        <f>0</f>
        <v>0</v>
      </c>
      <c r="P8" s="17">
        <f>0</f>
        <v>0</v>
      </c>
      <c r="Q8" s="17">
        <f>0+1+1</f>
        <v>2</v>
      </c>
      <c r="R8" s="17">
        <f>0+2+1+3+1+1+3+2+1+1+1</f>
        <v>16</v>
      </c>
      <c r="S8" s="17">
        <f>0</f>
        <v>0</v>
      </c>
      <c r="T8" s="17">
        <f>0</f>
        <v>0</v>
      </c>
      <c r="U8" s="18">
        <f t="shared" ref="U8:V15" si="0">C8+E8+G8+I8+K8+M8+O8+Q8+S8</f>
        <v>41</v>
      </c>
      <c r="V8" s="19">
        <f t="shared" si="0"/>
        <v>47</v>
      </c>
      <c r="W8" s="20">
        <f t="shared" ref="W8:W13" si="1">SUM(C8:T8)</f>
        <v>88</v>
      </c>
    </row>
    <row r="9" spans="1:30" ht="15.75" x14ac:dyDescent="0.25">
      <c r="A9" s="14">
        <v>2</v>
      </c>
      <c r="B9" s="16" t="s">
        <v>17</v>
      </c>
      <c r="C9" s="17">
        <f>0+1</f>
        <v>1</v>
      </c>
      <c r="D9" s="17">
        <f>0</f>
        <v>0</v>
      </c>
      <c r="E9" s="17">
        <f>0+1</f>
        <v>1</v>
      </c>
      <c r="F9" s="17">
        <f>0</f>
        <v>0</v>
      </c>
      <c r="G9" s="17">
        <f>0+1+1+6+2+7+3+3</f>
        <v>23</v>
      </c>
      <c r="H9" s="17">
        <f>0+1+1+1+3+3+1</f>
        <v>10</v>
      </c>
      <c r="I9" s="17">
        <f>0+6+2+1+1+16+7+7+6+2+4+8</f>
        <v>60</v>
      </c>
      <c r="J9" s="17">
        <f>0+1+2+3+2+1+5+4+7+3+1+2+4</f>
        <v>35</v>
      </c>
      <c r="K9" s="17">
        <f>0</f>
        <v>0</v>
      </c>
      <c r="L9" s="17">
        <f>0</f>
        <v>0</v>
      </c>
      <c r="M9" s="17">
        <f>0+1</f>
        <v>1</v>
      </c>
      <c r="N9" s="17">
        <f>0+1+1</f>
        <v>2</v>
      </c>
      <c r="O9" s="17">
        <f>0+1</f>
        <v>1</v>
      </c>
      <c r="P9" s="17">
        <f>0</f>
        <v>0</v>
      </c>
      <c r="Q9" s="17">
        <f>0+1+2+2+1+3</f>
        <v>9</v>
      </c>
      <c r="R9" s="17">
        <f>0+2+2+2+1+1+5</f>
        <v>13</v>
      </c>
      <c r="S9" s="17">
        <f>0</f>
        <v>0</v>
      </c>
      <c r="T9" s="17">
        <f>0</f>
        <v>0</v>
      </c>
      <c r="U9" s="18">
        <f t="shared" si="0"/>
        <v>96</v>
      </c>
      <c r="V9" s="19">
        <f t="shared" si="0"/>
        <v>60</v>
      </c>
      <c r="W9" s="20">
        <f t="shared" si="1"/>
        <v>156</v>
      </c>
    </row>
    <row r="10" spans="1:30" ht="15.75" x14ac:dyDescent="0.25">
      <c r="A10" s="14">
        <v>3</v>
      </c>
      <c r="B10" s="16" t="s">
        <v>18</v>
      </c>
      <c r="C10" s="17">
        <f>0</f>
        <v>0</v>
      </c>
      <c r="D10" s="17">
        <f>0</f>
        <v>0</v>
      </c>
      <c r="E10" s="17">
        <f>0+1</f>
        <v>1</v>
      </c>
      <c r="F10" s="17">
        <f>0</f>
        <v>0</v>
      </c>
      <c r="G10" s="17">
        <f>0+1+1+1+1+4+1</f>
        <v>9</v>
      </c>
      <c r="H10" s="17">
        <f>0+1+1+2+2+2+1+1+1</f>
        <v>11</v>
      </c>
      <c r="I10" s="17">
        <f>0+3+3+6+3+4+4+3+2+5+2</f>
        <v>35</v>
      </c>
      <c r="J10" s="17">
        <f>0+4+2+1+1+1+4+2+2+6+4+2</f>
        <v>29</v>
      </c>
      <c r="K10" s="17">
        <f>0</f>
        <v>0</v>
      </c>
      <c r="L10" s="17">
        <f>0</f>
        <v>0</v>
      </c>
      <c r="M10" s="17">
        <f>0</f>
        <v>0</v>
      </c>
      <c r="N10" s="17">
        <f>0+1+1+2+1+1+1</f>
        <v>7</v>
      </c>
      <c r="O10" s="17">
        <f>0</f>
        <v>0</v>
      </c>
      <c r="P10" s="17">
        <f>0</f>
        <v>0</v>
      </c>
      <c r="Q10" s="17">
        <f>0+2+2+2+1+1+1+3</f>
        <v>12</v>
      </c>
      <c r="R10" s="17">
        <f>0+3+4+1+2</f>
        <v>10</v>
      </c>
      <c r="S10" s="17">
        <f>0</f>
        <v>0</v>
      </c>
      <c r="T10" s="17">
        <f>0</f>
        <v>0</v>
      </c>
      <c r="U10" s="18">
        <f t="shared" si="0"/>
        <v>57</v>
      </c>
      <c r="V10" s="19">
        <f t="shared" si="0"/>
        <v>57</v>
      </c>
      <c r="W10" s="20">
        <f t="shared" si="1"/>
        <v>114</v>
      </c>
    </row>
    <row r="11" spans="1:30" ht="15.75" x14ac:dyDescent="0.25">
      <c r="A11" s="14">
        <v>4</v>
      </c>
      <c r="B11" s="16" t="s">
        <v>19</v>
      </c>
      <c r="C11" s="17">
        <f>0</f>
        <v>0</v>
      </c>
      <c r="D11" s="17">
        <f>0</f>
        <v>0</v>
      </c>
      <c r="E11" s="17">
        <f>0+1+1+1</f>
        <v>3</v>
      </c>
      <c r="F11" s="17">
        <f>0</f>
        <v>0</v>
      </c>
      <c r="G11" s="17">
        <f>0+1+1+1+1+1+1+1</f>
        <v>7</v>
      </c>
      <c r="H11" s="17">
        <f>0+1+1+1+1+1+1+1+1</f>
        <v>8</v>
      </c>
      <c r="I11" s="17">
        <f>0+3+1+3+1+2+6</f>
        <v>16</v>
      </c>
      <c r="J11" s="17">
        <f>0+1+1+3+4+2+2+2</f>
        <v>15</v>
      </c>
      <c r="K11" s="17">
        <f>0</f>
        <v>0</v>
      </c>
      <c r="L11" s="17">
        <f>0</f>
        <v>0</v>
      </c>
      <c r="M11" s="17">
        <f>0+1+1+1+1</f>
        <v>4</v>
      </c>
      <c r="N11" s="17">
        <f>0+1+1</f>
        <v>2</v>
      </c>
      <c r="O11" s="17">
        <f>0</f>
        <v>0</v>
      </c>
      <c r="P11" s="17">
        <f>0+1</f>
        <v>1</v>
      </c>
      <c r="Q11" s="17">
        <f>0+1+1+1+1</f>
        <v>4</v>
      </c>
      <c r="R11" s="17">
        <f>0+1+1+1+1+1+1+1</f>
        <v>7</v>
      </c>
      <c r="S11" s="17">
        <f>0+1+1</f>
        <v>2</v>
      </c>
      <c r="T11" s="17">
        <f>0</f>
        <v>0</v>
      </c>
      <c r="U11" s="18">
        <f t="shared" si="0"/>
        <v>36</v>
      </c>
      <c r="V11" s="19">
        <f t="shared" si="0"/>
        <v>33</v>
      </c>
      <c r="W11" s="20">
        <f t="shared" si="1"/>
        <v>69</v>
      </c>
    </row>
    <row r="12" spans="1:30" ht="15.75" x14ac:dyDescent="0.25">
      <c r="A12" s="14">
        <v>5</v>
      </c>
      <c r="B12" s="16" t="s">
        <v>20</v>
      </c>
      <c r="C12" s="17">
        <f>0</f>
        <v>0</v>
      </c>
      <c r="D12" s="17">
        <f>0</f>
        <v>0</v>
      </c>
      <c r="E12" s="17">
        <f>0</f>
        <v>0</v>
      </c>
      <c r="F12" s="17">
        <f>0</f>
        <v>0</v>
      </c>
      <c r="G12" s="17">
        <f>0+2+1+1</f>
        <v>4</v>
      </c>
      <c r="H12" s="17">
        <f>0+1+1+1+1+2</f>
        <v>6</v>
      </c>
      <c r="I12" s="17">
        <f>0+2+1+1+2+1</f>
        <v>7</v>
      </c>
      <c r="J12" s="17">
        <f>0+1+1+4+1+3+2+1</f>
        <v>13</v>
      </c>
      <c r="K12" s="17">
        <f>0</f>
        <v>0</v>
      </c>
      <c r="L12" s="17">
        <f>0</f>
        <v>0</v>
      </c>
      <c r="M12" s="17">
        <f>0</f>
        <v>0</v>
      </c>
      <c r="N12" s="17">
        <f>0+1</f>
        <v>1</v>
      </c>
      <c r="O12" s="17">
        <f>0</f>
        <v>0</v>
      </c>
      <c r="P12" s="17">
        <f>0+1</f>
        <v>1</v>
      </c>
      <c r="Q12" s="17">
        <f>0+1+1+1</f>
        <v>3</v>
      </c>
      <c r="R12" s="17">
        <f>0+1+1+3+1+1+3</f>
        <v>10</v>
      </c>
      <c r="S12" s="17">
        <f>0</f>
        <v>0</v>
      </c>
      <c r="T12" s="17">
        <f>0</f>
        <v>0</v>
      </c>
      <c r="U12" s="18">
        <f t="shared" si="0"/>
        <v>14</v>
      </c>
      <c r="V12" s="19">
        <f t="shared" si="0"/>
        <v>31</v>
      </c>
      <c r="W12" s="20">
        <f t="shared" si="1"/>
        <v>45</v>
      </c>
    </row>
    <row r="13" spans="1:30" ht="15.75" x14ac:dyDescent="0.25">
      <c r="A13" s="14">
        <v>6</v>
      </c>
      <c r="B13" s="16" t="s">
        <v>21</v>
      </c>
      <c r="C13" s="17">
        <f>0</f>
        <v>0</v>
      </c>
      <c r="D13" s="17">
        <f>0</f>
        <v>0</v>
      </c>
      <c r="E13" s="17">
        <f>0+1</f>
        <v>1</v>
      </c>
      <c r="F13" s="17">
        <f>0+1</f>
        <v>1</v>
      </c>
      <c r="G13" s="17">
        <f>0+3+1+1+5+1+3</f>
        <v>14</v>
      </c>
      <c r="H13" s="17">
        <f>0+2+1+1+1+1+2+2+1</f>
        <v>11</v>
      </c>
      <c r="I13" s="17">
        <f>0+2+3+2+1+1+5+3+2+4+2</f>
        <v>25</v>
      </c>
      <c r="J13" s="17">
        <f>0+1+2+1+2+1+1+1+2</f>
        <v>11</v>
      </c>
      <c r="K13" s="17">
        <f>0</f>
        <v>0</v>
      </c>
      <c r="L13" s="17">
        <f>0</f>
        <v>0</v>
      </c>
      <c r="M13" s="17">
        <f>0+1+1</f>
        <v>2</v>
      </c>
      <c r="N13" s="17">
        <f>0+3+2</f>
        <v>5</v>
      </c>
      <c r="O13" s="17">
        <f>0</f>
        <v>0</v>
      </c>
      <c r="P13" s="17">
        <f>0</f>
        <v>0</v>
      </c>
      <c r="Q13" s="17">
        <f>0+2+2+1+5+1+1</f>
        <v>12</v>
      </c>
      <c r="R13" s="17">
        <f>0+1+1+1+1+3+1</f>
        <v>8</v>
      </c>
      <c r="S13" s="17">
        <f>0</f>
        <v>0</v>
      </c>
      <c r="T13" s="17">
        <f>0</f>
        <v>0</v>
      </c>
      <c r="U13" s="18">
        <f t="shared" si="0"/>
        <v>54</v>
      </c>
      <c r="V13" s="19">
        <f t="shared" si="0"/>
        <v>36</v>
      </c>
      <c r="W13" s="20">
        <f t="shared" si="1"/>
        <v>90</v>
      </c>
    </row>
    <row r="14" spans="1:30" ht="15.75" x14ac:dyDescent="0.25">
      <c r="A14" s="14">
        <v>7</v>
      </c>
      <c r="B14" s="16" t="s">
        <v>22</v>
      </c>
      <c r="C14" s="17">
        <f>0</f>
        <v>0</v>
      </c>
      <c r="D14" s="17">
        <f>0</f>
        <v>0</v>
      </c>
      <c r="E14" s="17">
        <f>0+1</f>
        <v>1</v>
      </c>
      <c r="F14" s="17">
        <f>0</f>
        <v>0</v>
      </c>
      <c r="G14" s="17">
        <f>0+2+1+2+1+1</f>
        <v>7</v>
      </c>
      <c r="H14" s="17">
        <f>0+3+1+1+1</f>
        <v>6</v>
      </c>
      <c r="I14" s="17">
        <f>0+2+2+1+3+1+2+6+3+1+3</f>
        <v>24</v>
      </c>
      <c r="J14" s="17">
        <f>0+2+2+4+3+1</f>
        <v>12</v>
      </c>
      <c r="K14" s="17">
        <f>0</f>
        <v>0</v>
      </c>
      <c r="L14" s="17">
        <f>0</f>
        <v>0</v>
      </c>
      <c r="M14" s="17">
        <f>0+1</f>
        <v>1</v>
      </c>
      <c r="N14" s="17">
        <f>0</f>
        <v>0</v>
      </c>
      <c r="O14" s="17">
        <f>0</f>
        <v>0</v>
      </c>
      <c r="P14" s="17">
        <f>0</f>
        <v>0</v>
      </c>
      <c r="Q14" s="17">
        <f>0+1+3+1</f>
        <v>5</v>
      </c>
      <c r="R14" s="17">
        <f>0+1+1+1</f>
        <v>3</v>
      </c>
      <c r="S14" s="17">
        <f>0+1</f>
        <v>1</v>
      </c>
      <c r="T14" s="17">
        <f>0</f>
        <v>0</v>
      </c>
      <c r="U14" s="18">
        <f t="shared" si="0"/>
        <v>39</v>
      </c>
      <c r="V14" s="19">
        <f t="shared" si="0"/>
        <v>21</v>
      </c>
      <c r="W14" s="20">
        <f>SUM(C14:T14)</f>
        <v>60</v>
      </c>
      <c r="AC14" s="23"/>
    </row>
    <row r="15" spans="1:30" ht="15.75" x14ac:dyDescent="0.25">
      <c r="A15" s="21" t="s">
        <v>23</v>
      </c>
      <c r="B15" s="22"/>
      <c r="C15" s="20">
        <f t="shared" ref="C15:T15" si="2">SUM(C8:C14)</f>
        <v>2</v>
      </c>
      <c r="D15" s="20">
        <f t="shared" si="2"/>
        <v>0</v>
      </c>
      <c r="E15" s="20">
        <f t="shared" si="2"/>
        <v>8</v>
      </c>
      <c r="F15" s="20">
        <f>SUM(F8:F14)</f>
        <v>2</v>
      </c>
      <c r="G15" s="20">
        <f t="shared" si="2"/>
        <v>77</v>
      </c>
      <c r="H15" s="20">
        <f>SUM(H8:H14)</f>
        <v>64</v>
      </c>
      <c r="I15" s="20">
        <f t="shared" si="2"/>
        <v>190</v>
      </c>
      <c r="J15" s="20">
        <f>SUM(J8:J14)</f>
        <v>133</v>
      </c>
      <c r="K15" s="20">
        <f t="shared" si="2"/>
        <v>0</v>
      </c>
      <c r="L15" s="20">
        <f t="shared" si="2"/>
        <v>0</v>
      </c>
      <c r="M15" s="20">
        <f t="shared" si="2"/>
        <v>9</v>
      </c>
      <c r="N15" s="20">
        <f t="shared" si="2"/>
        <v>17</v>
      </c>
      <c r="O15" s="20">
        <f t="shared" si="2"/>
        <v>1</v>
      </c>
      <c r="P15" s="20">
        <f t="shared" si="2"/>
        <v>2</v>
      </c>
      <c r="Q15" s="20">
        <f t="shared" si="2"/>
        <v>47</v>
      </c>
      <c r="R15" s="20">
        <f t="shared" si="2"/>
        <v>67</v>
      </c>
      <c r="S15" s="20">
        <f t="shared" si="2"/>
        <v>3</v>
      </c>
      <c r="T15" s="20">
        <f t="shared" si="2"/>
        <v>0</v>
      </c>
      <c r="U15" s="18">
        <f t="shared" si="0"/>
        <v>337</v>
      </c>
      <c r="V15" s="19">
        <f t="shared" si="0"/>
        <v>285</v>
      </c>
      <c r="W15" s="20">
        <f>SUM(W8:W14)</f>
        <v>622</v>
      </c>
      <c r="AD15" s="24"/>
    </row>
    <row r="16" spans="1:30" x14ac:dyDescent="0.25">
      <c r="AD16" s="24"/>
    </row>
    <row r="17" spans="30:30" x14ac:dyDescent="0.25">
      <c r="AD17" s="24"/>
    </row>
    <row r="18" spans="30:30" x14ac:dyDescent="0.25">
      <c r="AD18" s="24"/>
    </row>
    <row r="19" spans="30:30" x14ac:dyDescent="0.25">
      <c r="AD19" s="24"/>
    </row>
    <row r="20" spans="30:30" x14ac:dyDescent="0.25">
      <c r="AD20" s="24"/>
    </row>
    <row r="21" spans="30:30" x14ac:dyDescent="0.25">
      <c r="AD21" s="24"/>
    </row>
    <row r="22" spans="30:30" x14ac:dyDescent="0.25">
      <c r="AD22" s="24"/>
    </row>
    <row r="23" spans="30:30" x14ac:dyDescent="0.25">
      <c r="AD23" s="24"/>
    </row>
    <row r="24" spans="30:30" x14ac:dyDescent="0.25">
      <c r="AD24" s="24"/>
    </row>
    <row r="25" spans="30:30" x14ac:dyDescent="0.25">
      <c r="AD25" s="24"/>
    </row>
    <row r="26" spans="30:30" x14ac:dyDescent="0.25">
      <c r="AD26" s="24"/>
    </row>
    <row r="27" spans="30:30" x14ac:dyDescent="0.25">
      <c r="AD27" s="24"/>
    </row>
    <row r="28" spans="30:30" x14ac:dyDescent="0.25">
      <c r="AD28" s="24"/>
    </row>
    <row r="29" spans="30:30" x14ac:dyDescent="0.25">
      <c r="AD29" s="24"/>
    </row>
    <row r="30" spans="30:30" x14ac:dyDescent="0.25">
      <c r="AD30" s="24"/>
    </row>
    <row r="31" spans="30:30" x14ac:dyDescent="0.25">
      <c r="AD31" s="24"/>
    </row>
    <row r="35" spans="1:29" ht="21" x14ac:dyDescent="0.35">
      <c r="A35" s="1" t="s">
        <v>25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9" ht="21" x14ac:dyDescent="0.35">
      <c r="A36" s="1" t="s">
        <v>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9" ht="21" x14ac:dyDescent="0.35">
      <c r="A37" s="1" t="s">
        <v>27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9" spans="1:29" ht="15.75" x14ac:dyDescent="0.25">
      <c r="A39" s="2" t="s">
        <v>24</v>
      </c>
      <c r="B39" s="2" t="s">
        <v>1</v>
      </c>
      <c r="C39" s="3" t="s">
        <v>2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5"/>
      <c r="W39" s="6" t="s">
        <v>3</v>
      </c>
    </row>
    <row r="40" spans="1:29" ht="15.75" x14ac:dyDescent="0.25">
      <c r="A40" s="7"/>
      <c r="B40" s="7"/>
      <c r="C40" s="8" t="s">
        <v>4</v>
      </c>
      <c r="D40" s="8"/>
      <c r="E40" s="8" t="s">
        <v>5</v>
      </c>
      <c r="F40" s="8"/>
      <c r="G40" s="8" t="s">
        <v>6</v>
      </c>
      <c r="H40" s="8"/>
      <c r="I40" s="9" t="s">
        <v>7</v>
      </c>
      <c r="J40" s="10"/>
      <c r="K40" s="8" t="s">
        <v>8</v>
      </c>
      <c r="L40" s="8"/>
      <c r="M40" s="8" t="s">
        <v>9</v>
      </c>
      <c r="N40" s="8"/>
      <c r="O40" s="3" t="s">
        <v>10</v>
      </c>
      <c r="P40" s="5"/>
      <c r="Q40" s="8" t="s">
        <v>11</v>
      </c>
      <c r="R40" s="8"/>
      <c r="S40" s="8" t="s">
        <v>12</v>
      </c>
      <c r="T40" s="8"/>
      <c r="U40" s="11" t="s">
        <v>13</v>
      </c>
      <c r="V40" s="12"/>
      <c r="W40" s="13"/>
    </row>
    <row r="41" spans="1:29" ht="15.75" x14ac:dyDescent="0.25">
      <c r="A41" s="8"/>
      <c r="B41" s="8"/>
      <c r="C41" s="14" t="s">
        <v>14</v>
      </c>
      <c r="D41" s="14" t="s">
        <v>15</v>
      </c>
      <c r="E41" s="14" t="s">
        <v>14</v>
      </c>
      <c r="F41" s="14" t="s">
        <v>15</v>
      </c>
      <c r="G41" s="14" t="s">
        <v>14</v>
      </c>
      <c r="H41" s="14" t="s">
        <v>15</v>
      </c>
      <c r="I41" s="14" t="s">
        <v>14</v>
      </c>
      <c r="J41" s="14" t="s">
        <v>15</v>
      </c>
      <c r="K41" s="14" t="s">
        <v>14</v>
      </c>
      <c r="L41" s="14" t="s">
        <v>15</v>
      </c>
      <c r="M41" s="14" t="s">
        <v>14</v>
      </c>
      <c r="N41" s="14" t="s">
        <v>15</v>
      </c>
      <c r="O41" s="14" t="s">
        <v>14</v>
      </c>
      <c r="P41" s="14" t="s">
        <v>15</v>
      </c>
      <c r="Q41" s="14" t="s">
        <v>14</v>
      </c>
      <c r="R41" s="14" t="s">
        <v>15</v>
      </c>
      <c r="S41" s="14" t="s">
        <v>14</v>
      </c>
      <c r="T41" s="14" t="s">
        <v>15</v>
      </c>
      <c r="U41" s="14" t="s">
        <v>14</v>
      </c>
      <c r="V41" s="14" t="s">
        <v>15</v>
      </c>
      <c r="W41" s="15"/>
    </row>
    <row r="42" spans="1:29" ht="15.75" x14ac:dyDescent="0.25">
      <c r="A42" s="14">
        <v>1</v>
      </c>
      <c r="B42" s="16" t="s">
        <v>16</v>
      </c>
      <c r="C42" s="17">
        <f>0+0</f>
        <v>0</v>
      </c>
      <c r="D42" s="17">
        <f>0+1</f>
        <v>1</v>
      </c>
      <c r="E42" s="17">
        <f>0+1+1</f>
        <v>2</v>
      </c>
      <c r="F42" s="17">
        <v>0</v>
      </c>
      <c r="G42" s="17">
        <f>4+5+1+3+2+4+1+2+3+1+4+9+2</f>
        <v>41</v>
      </c>
      <c r="H42" s="17">
        <f>5+2+1+6+1+2+1+1+1+3+10+1</f>
        <v>34</v>
      </c>
      <c r="I42" s="17">
        <f>4+7+6+1+8+2+5+6+1+7+2+5+6+3</f>
        <v>63</v>
      </c>
      <c r="J42" s="17">
        <f>2+4+6+3+2+7+3+1+3+3+3+7</f>
        <v>44</v>
      </c>
      <c r="K42" s="17">
        <v>0</v>
      </c>
      <c r="L42" s="17">
        <f>0+1</f>
        <v>1</v>
      </c>
      <c r="M42" s="17">
        <f>0+1+6+5+9+1</f>
        <v>22</v>
      </c>
      <c r="N42" s="17">
        <f>0+1+4+9+2</f>
        <v>16</v>
      </c>
      <c r="O42" s="17">
        <v>0</v>
      </c>
      <c r="P42" s="17">
        <v>0</v>
      </c>
      <c r="Q42" s="17">
        <f>2+2+1+1+1+1+2+2+1+1+5+9+7</f>
        <v>35</v>
      </c>
      <c r="R42" s="17">
        <f>0+2+2+1+1+2+1+2+3+5+4+2</f>
        <v>25</v>
      </c>
      <c r="S42" s="17">
        <f>0+1+2</f>
        <v>3</v>
      </c>
      <c r="T42" s="17">
        <f>0+1+3</f>
        <v>4</v>
      </c>
      <c r="U42" s="18">
        <f t="shared" ref="U42:V49" si="3">C42+E42+G42+I42+K42+M42+O42+Q42+S42</f>
        <v>166</v>
      </c>
      <c r="V42" s="19">
        <f t="shared" si="3"/>
        <v>125</v>
      </c>
      <c r="W42" s="20">
        <f t="shared" ref="W42:W47" si="4">SUM(C42:T42)</f>
        <v>291</v>
      </c>
    </row>
    <row r="43" spans="1:29" ht="15.75" x14ac:dyDescent="0.25">
      <c r="A43" s="14">
        <v>2</v>
      </c>
      <c r="B43" s="16" t="s">
        <v>17</v>
      </c>
      <c r="C43" s="17">
        <v>0</v>
      </c>
      <c r="D43" s="17">
        <v>0</v>
      </c>
      <c r="E43" s="17">
        <v>1</v>
      </c>
      <c r="F43" s="17">
        <f>0+1+1</f>
        <v>2</v>
      </c>
      <c r="G43" s="17">
        <f>7+4+9+3+3+4+1+3+1+1+1+5+7+7</f>
        <v>56</v>
      </c>
      <c r="H43" s="17">
        <f>4+7+9+1+2+4+1+1+4+3+7+3</f>
        <v>46</v>
      </c>
      <c r="I43" s="17">
        <f>13+4+11+2+12+37+5+8+6+2+3+5+7+7</f>
        <v>122</v>
      </c>
      <c r="J43" s="17">
        <f>12+9+10+2+7+37+9+8+9+2+7+5+7</f>
        <v>124</v>
      </c>
      <c r="K43" s="17">
        <v>0</v>
      </c>
      <c r="L43" s="17">
        <v>0</v>
      </c>
      <c r="M43" s="17">
        <f>1+1+1+1+1+4+1+7</f>
        <v>17</v>
      </c>
      <c r="N43" s="17">
        <f>1+1+1+1+8+9+2+1</f>
        <v>24</v>
      </c>
      <c r="O43" s="17">
        <v>0</v>
      </c>
      <c r="P43" s="17">
        <f>0+2</f>
        <v>2</v>
      </c>
      <c r="Q43" s="17">
        <f>1+1+4+1+2+1+1+1+9+3+1+1</f>
        <v>26</v>
      </c>
      <c r="R43" s="17">
        <f>3+3+7+3+4+3+2+3+1+5+1</f>
        <v>35</v>
      </c>
      <c r="S43" s="17">
        <v>0</v>
      </c>
      <c r="T43" s="17">
        <v>0</v>
      </c>
      <c r="U43" s="18">
        <f t="shared" si="3"/>
        <v>222</v>
      </c>
      <c r="V43" s="19">
        <f t="shared" si="3"/>
        <v>233</v>
      </c>
      <c r="W43" s="20">
        <f t="shared" si="4"/>
        <v>455</v>
      </c>
    </row>
    <row r="44" spans="1:29" ht="15.75" x14ac:dyDescent="0.25">
      <c r="A44" s="14">
        <v>3</v>
      </c>
      <c r="B44" s="16" t="s">
        <v>18</v>
      </c>
      <c r="C44" s="17">
        <v>0</v>
      </c>
      <c r="D44" s="17">
        <v>0</v>
      </c>
      <c r="E44" s="17">
        <v>0</v>
      </c>
      <c r="F44" s="17">
        <v>0</v>
      </c>
      <c r="G44" s="17">
        <f>1+2+5+3+4+4+3+1+7+5+1</f>
        <v>36</v>
      </c>
      <c r="H44" s="17">
        <f>0+1+1+1+1+2+3+5+4+3+9+7+1</f>
        <v>38</v>
      </c>
      <c r="I44" s="17">
        <f>8+5+7+2+1+2+8+8+2+11+3+9+9+4</f>
        <v>79</v>
      </c>
      <c r="J44" s="17">
        <f>2+8+4+1+3+2+11+5+3+6+7+3+3+2</f>
        <v>60</v>
      </c>
      <c r="K44" s="17">
        <v>0</v>
      </c>
      <c r="L44" s="17">
        <v>0</v>
      </c>
      <c r="M44" s="17">
        <f>0+1+1+5+3</f>
        <v>10</v>
      </c>
      <c r="N44" s="17">
        <f>0+2+1+7+3</f>
        <v>13</v>
      </c>
      <c r="O44" s="17">
        <v>0</v>
      </c>
      <c r="P44" s="17">
        <v>0</v>
      </c>
      <c r="Q44" s="17">
        <f>2+8+6+1+4+3+1+1+1+4+3+1</f>
        <v>35</v>
      </c>
      <c r="R44" s="17">
        <f>4+2+3+1+5+2+2+5+5</f>
        <v>29</v>
      </c>
      <c r="S44" s="17">
        <v>0</v>
      </c>
      <c r="T44" s="17">
        <v>0</v>
      </c>
      <c r="U44" s="18">
        <f t="shared" si="3"/>
        <v>160</v>
      </c>
      <c r="V44" s="19">
        <f t="shared" si="3"/>
        <v>140</v>
      </c>
      <c r="W44" s="20">
        <f t="shared" si="4"/>
        <v>300</v>
      </c>
    </row>
    <row r="45" spans="1:29" ht="15.75" x14ac:dyDescent="0.25">
      <c r="A45" s="14">
        <v>4</v>
      </c>
      <c r="B45" s="16" t="s">
        <v>19</v>
      </c>
      <c r="C45" s="17">
        <v>0</v>
      </c>
      <c r="D45" s="17">
        <v>1</v>
      </c>
      <c r="E45" s="17">
        <v>0</v>
      </c>
      <c r="F45" s="17">
        <f>0+1+1</f>
        <v>2</v>
      </c>
      <c r="G45" s="17">
        <f>1+1+4+1+2+1+6+3+2+5+7+1</f>
        <v>34</v>
      </c>
      <c r="H45" s="17">
        <f>2+1+1+10+3+1+9+9+1</f>
        <v>37</v>
      </c>
      <c r="I45" s="17">
        <f>11+2+3+1+3+2+1+6+2+9+7+2</f>
        <v>49</v>
      </c>
      <c r="J45" s="17">
        <f>2+2+7+3+1+3+4+4+3+5+2</f>
        <v>36</v>
      </c>
      <c r="K45" s="17">
        <v>0</v>
      </c>
      <c r="L45" s="17">
        <v>0</v>
      </c>
      <c r="M45" s="17">
        <f>0+1+1+3+3+3</f>
        <v>11</v>
      </c>
      <c r="N45" s="17">
        <f>0+1+1+1+2+1+2+1</f>
        <v>9</v>
      </c>
      <c r="O45" s="17">
        <v>0</v>
      </c>
      <c r="P45" s="17">
        <f>0+1</f>
        <v>1</v>
      </c>
      <c r="Q45" s="17">
        <f>1+1+2+1+1+1+3+2+6+3</f>
        <v>21</v>
      </c>
      <c r="R45" s="17">
        <f>4+4+1+4+4+1+3+1</f>
        <v>22</v>
      </c>
      <c r="S45" s="17">
        <v>0</v>
      </c>
      <c r="T45" s="17">
        <v>0</v>
      </c>
      <c r="U45" s="18">
        <f t="shared" si="3"/>
        <v>115</v>
      </c>
      <c r="V45" s="19">
        <f t="shared" si="3"/>
        <v>108</v>
      </c>
      <c r="W45" s="20">
        <f t="shared" si="4"/>
        <v>223</v>
      </c>
    </row>
    <row r="46" spans="1:29" ht="15.75" x14ac:dyDescent="0.25">
      <c r="A46" s="14">
        <v>5</v>
      </c>
      <c r="B46" s="16" t="s">
        <v>20</v>
      </c>
      <c r="C46" s="17">
        <v>0</v>
      </c>
      <c r="D46" s="17">
        <v>0</v>
      </c>
      <c r="E46" s="17">
        <v>0</v>
      </c>
      <c r="F46" s="17">
        <v>0</v>
      </c>
      <c r="G46" s="17">
        <f>0+1+2+1+2+6+5+1+5+7</f>
        <v>30</v>
      </c>
      <c r="H46" s="17">
        <f>0+1+1+1+2+5+5+4+9+7+2</f>
        <v>37</v>
      </c>
      <c r="I46" s="17">
        <f>3+3+4+1+3+8+1+1+3+9+7+2</f>
        <v>45</v>
      </c>
      <c r="J46" s="17">
        <f>2+3+1+3+2+2+2+5+9+1</f>
        <v>30</v>
      </c>
      <c r="K46" s="17">
        <v>0</v>
      </c>
      <c r="L46" s="17">
        <v>0</v>
      </c>
      <c r="M46" s="17">
        <f>0+1+1+4+3+2</f>
        <v>11</v>
      </c>
      <c r="N46" s="17">
        <f>0+1+1+1+1+2+9+4</f>
        <v>19</v>
      </c>
      <c r="O46" s="17">
        <v>0</v>
      </c>
      <c r="P46" s="17">
        <v>0</v>
      </c>
      <c r="Q46" s="17">
        <f>0+2+1+7+2+1</f>
        <v>13</v>
      </c>
      <c r="R46" s="17">
        <f>0+1+1+2+3+1</f>
        <v>8</v>
      </c>
      <c r="S46" s="17">
        <v>0</v>
      </c>
      <c r="T46" s="17">
        <v>0</v>
      </c>
      <c r="U46" s="18">
        <f t="shared" si="3"/>
        <v>99</v>
      </c>
      <c r="V46" s="19">
        <f t="shared" si="3"/>
        <v>94</v>
      </c>
      <c r="W46" s="20">
        <f t="shared" si="4"/>
        <v>193</v>
      </c>
    </row>
    <row r="47" spans="1:29" ht="15.75" x14ac:dyDescent="0.25">
      <c r="A47" s="14">
        <v>6</v>
      </c>
      <c r="B47" s="16" t="s">
        <v>21</v>
      </c>
      <c r="C47" s="17">
        <v>0</v>
      </c>
      <c r="D47" s="17">
        <v>0</v>
      </c>
      <c r="E47" s="17">
        <v>0</v>
      </c>
      <c r="F47" s="17">
        <f>0+1</f>
        <v>1</v>
      </c>
      <c r="G47" s="17">
        <f>5+3+2+2+1+2+2+1+2+1+1+5+8+5</f>
        <v>40</v>
      </c>
      <c r="H47" s="17">
        <f>5+3+5+4+1+3+1+1+1+9+8+2</f>
        <v>43</v>
      </c>
      <c r="I47" s="17">
        <f>21+6+10+2+3+2+6+7+2+9+9+5</f>
        <v>82</v>
      </c>
      <c r="J47" s="17">
        <f>11+1+7+3+3+1+2+1+3+2+4+9+1</f>
        <v>48</v>
      </c>
      <c r="K47" s="17">
        <v>0</v>
      </c>
      <c r="L47" s="17">
        <v>0</v>
      </c>
      <c r="M47" s="17">
        <f>0+1+1+5+2</f>
        <v>9</v>
      </c>
      <c r="N47" s="17">
        <f>1+1+1+1+1+3+9+1</f>
        <v>18</v>
      </c>
      <c r="O47" s="17">
        <v>0</v>
      </c>
      <c r="P47" s="17">
        <f>0+1+7+3</f>
        <v>11</v>
      </c>
      <c r="Q47" s="17">
        <f>2+6+7+1+6+2+4+1+2+3+5</f>
        <v>39</v>
      </c>
      <c r="R47" s="17">
        <f>1+4+4+1+7+2+1+1+1+3+3</f>
        <v>28</v>
      </c>
      <c r="S47" s="17">
        <v>0</v>
      </c>
      <c r="T47" s="17">
        <v>1</v>
      </c>
      <c r="U47" s="18">
        <f t="shared" si="3"/>
        <v>170</v>
      </c>
      <c r="V47" s="19">
        <f t="shared" si="3"/>
        <v>150</v>
      </c>
      <c r="W47" s="20">
        <f t="shared" si="4"/>
        <v>320</v>
      </c>
    </row>
    <row r="48" spans="1:29" ht="15.75" x14ac:dyDescent="0.25">
      <c r="A48" s="14">
        <v>7</v>
      </c>
      <c r="B48" s="16" t="s">
        <v>22</v>
      </c>
      <c r="C48" s="17">
        <v>0</v>
      </c>
      <c r="D48" s="17">
        <f>0+1</f>
        <v>1</v>
      </c>
      <c r="E48" s="17">
        <v>0</v>
      </c>
      <c r="F48" s="17">
        <v>0</v>
      </c>
      <c r="G48" s="17">
        <f>0+1+3+2+2+2+1+1+1+7+1+8+5</f>
        <v>34</v>
      </c>
      <c r="H48" s="17">
        <f>2+1+2+2+1+2+2+9+1+9+9+1</f>
        <v>41</v>
      </c>
      <c r="I48" s="17">
        <f>5+2+3+1+11+10+1+4+6+3+4+9+7+3</f>
        <v>69</v>
      </c>
      <c r="J48" s="17">
        <f>4+2+4+4+5+3+2+5+1+4+1+4+4+1</f>
        <v>44</v>
      </c>
      <c r="K48" s="17">
        <v>0</v>
      </c>
      <c r="L48" s="17">
        <v>0</v>
      </c>
      <c r="M48" s="17">
        <f>2+5+8+3</f>
        <v>18</v>
      </c>
      <c r="N48" s="17">
        <f>0+1+1+2+3+4+5</f>
        <v>16</v>
      </c>
      <c r="O48" s="17">
        <v>0</v>
      </c>
      <c r="P48" s="17">
        <v>0</v>
      </c>
      <c r="Q48" s="17">
        <f>6+2+1+7+1+1+7+4+7</f>
        <v>36</v>
      </c>
      <c r="R48" s="17">
        <f>3+4+1+2+1+3+2+3</f>
        <v>19</v>
      </c>
      <c r="S48" s="17">
        <v>0</v>
      </c>
      <c r="T48" s="17">
        <v>0</v>
      </c>
      <c r="U48" s="18">
        <f t="shared" si="3"/>
        <v>157</v>
      </c>
      <c r="V48" s="19">
        <f t="shared" si="3"/>
        <v>121</v>
      </c>
      <c r="W48" s="20">
        <f>SUM(C48:T48)</f>
        <v>278</v>
      </c>
      <c r="AC48" s="23"/>
    </row>
    <row r="49" spans="1:30" ht="15.75" x14ac:dyDescent="0.25">
      <c r="A49" s="21" t="s">
        <v>23</v>
      </c>
      <c r="B49" s="22"/>
      <c r="C49" s="20">
        <f t="shared" ref="C49:T49" si="5">SUM(C42:C48)</f>
        <v>0</v>
      </c>
      <c r="D49" s="20">
        <f t="shared" si="5"/>
        <v>3</v>
      </c>
      <c r="E49" s="20">
        <f t="shared" si="5"/>
        <v>3</v>
      </c>
      <c r="F49" s="20">
        <f t="shared" si="5"/>
        <v>5</v>
      </c>
      <c r="G49" s="20">
        <f t="shared" si="5"/>
        <v>271</v>
      </c>
      <c r="H49" s="20">
        <f t="shared" si="5"/>
        <v>276</v>
      </c>
      <c r="I49" s="20">
        <f t="shared" si="5"/>
        <v>509</v>
      </c>
      <c r="J49" s="20">
        <f t="shared" si="5"/>
        <v>386</v>
      </c>
      <c r="K49" s="20">
        <f t="shared" si="5"/>
        <v>0</v>
      </c>
      <c r="L49" s="20">
        <f t="shared" si="5"/>
        <v>1</v>
      </c>
      <c r="M49" s="20">
        <f t="shared" si="5"/>
        <v>98</v>
      </c>
      <c r="N49" s="20">
        <f t="shared" si="5"/>
        <v>115</v>
      </c>
      <c r="O49" s="20">
        <f t="shared" si="5"/>
        <v>0</v>
      </c>
      <c r="P49" s="20">
        <f t="shared" si="5"/>
        <v>14</v>
      </c>
      <c r="Q49" s="20">
        <f t="shared" si="5"/>
        <v>205</v>
      </c>
      <c r="R49" s="20">
        <f t="shared" si="5"/>
        <v>166</v>
      </c>
      <c r="S49" s="20">
        <f t="shared" si="5"/>
        <v>3</v>
      </c>
      <c r="T49" s="20">
        <f t="shared" si="5"/>
        <v>5</v>
      </c>
      <c r="U49" s="18">
        <f t="shared" si="3"/>
        <v>1089</v>
      </c>
      <c r="V49" s="19">
        <f t="shared" si="3"/>
        <v>971</v>
      </c>
      <c r="W49" s="20">
        <f>SUM(W42:W48)</f>
        <v>2060</v>
      </c>
      <c r="AD49" s="24"/>
    </row>
  </sheetData>
  <mergeCells count="36">
    <mergeCell ref="S40:T40"/>
    <mergeCell ref="U40:V40"/>
    <mergeCell ref="A49:B49"/>
    <mergeCell ref="G40:H40"/>
    <mergeCell ref="I40:J40"/>
    <mergeCell ref="K40:L40"/>
    <mergeCell ref="M40:N40"/>
    <mergeCell ref="O40:P40"/>
    <mergeCell ref="Q40:R40"/>
    <mergeCell ref="A35:W35"/>
    <mergeCell ref="A36:W36"/>
    <mergeCell ref="A37:W37"/>
    <mergeCell ref="A39:A41"/>
    <mergeCell ref="B39:B41"/>
    <mergeCell ref="C39:V39"/>
    <mergeCell ref="W39:W41"/>
    <mergeCell ref="C40:D40"/>
    <mergeCell ref="E40:F40"/>
    <mergeCell ref="U6:V6"/>
    <mergeCell ref="A15:B15"/>
    <mergeCell ref="I6:J6"/>
    <mergeCell ref="K6:L6"/>
    <mergeCell ref="M6:N6"/>
    <mergeCell ref="O6:P6"/>
    <mergeCell ref="Q6:R6"/>
    <mergeCell ref="S6:T6"/>
    <mergeCell ref="A1:W1"/>
    <mergeCell ref="A2:W2"/>
    <mergeCell ref="A3:W3"/>
    <mergeCell ref="A5:A7"/>
    <mergeCell ref="B5:B7"/>
    <mergeCell ref="C5:V5"/>
    <mergeCell ref="W5:W7"/>
    <mergeCell ref="C6:D6"/>
    <mergeCell ref="E6:F6"/>
    <mergeCell ref="G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PTIK KOMINFO3</dc:creator>
  <cp:lastModifiedBy>PTIK KOMINFO3</cp:lastModifiedBy>
  <dcterms:created xsi:type="dcterms:W3CDTF">2023-08-09T04:35:52Z</dcterms:created>
  <dcterms:modified xsi:type="dcterms:W3CDTF">2023-08-09T04:37:57Z</dcterms:modified>
</cp:coreProperties>
</file>