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LPPD 2023\EVIDEN\1.3\"/>
    </mc:Choice>
  </mc:AlternateContent>
  <xr:revisionPtr revIDLastSave="0" documentId="13_ncr:1_{E6E023F9-BF5A-4B40-915B-CAE42DB7A52B}" xr6:coauthVersionLast="47" xr6:coauthVersionMax="47" xr10:uidLastSave="{00000000-0000-0000-0000-000000000000}"/>
  <bookViews>
    <workbookView xWindow="-120" yWindow="-120" windowWidth="29040" windowHeight="15720" xr2:uid="{18AB6B41-F046-4814-9D7E-563855338843}"/>
  </bookViews>
  <sheets>
    <sheet name="1.3" sheetId="1" r:id="rId1"/>
  </sheets>
  <definedNames>
    <definedName name="_xlnm._FilterDatabase" localSheetId="0" hidden="1">'1.3'!$A$12:$AE$131</definedName>
    <definedName name="_xlnm.Print_Area" localSheetId="0">'1.3'!$A$1:$AA$143</definedName>
    <definedName name="_xlnm.Print_Titles" localSheetId="0">'1.3'!$11:$12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31" i="1" l="1"/>
  <c r="N130" i="1"/>
  <c r="M128" i="1"/>
  <c r="N128" i="1" s="1"/>
  <c r="P126" i="1"/>
  <c r="O126" i="1"/>
  <c r="J126" i="1"/>
  <c r="L125" i="1"/>
  <c r="N125" i="1" s="1"/>
  <c r="N124" i="1"/>
  <c r="L123" i="1"/>
  <c r="N123" i="1" s="1"/>
  <c r="N122" i="1"/>
  <c r="N115" i="1"/>
  <c r="N114" i="1"/>
  <c r="N113" i="1"/>
  <c r="A113" i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M112" i="1"/>
  <c r="L112" i="1"/>
  <c r="N111" i="1"/>
  <c r="N109" i="1"/>
  <c r="A109" i="1"/>
  <c r="A110" i="1" s="1"/>
  <c r="A111" i="1" s="1"/>
  <c r="P107" i="1"/>
  <c r="M107" i="1"/>
  <c r="N107" i="1" s="1"/>
  <c r="M105" i="1"/>
  <c r="N104" i="1"/>
  <c r="M103" i="1"/>
  <c r="L103" i="1"/>
  <c r="N103" i="1" s="1"/>
  <c r="N102" i="1"/>
  <c r="O101" i="1"/>
  <c r="N101" i="1"/>
  <c r="M99" i="1"/>
  <c r="N99" i="1" s="1"/>
  <c r="N97" i="1"/>
  <c r="J97" i="1"/>
  <c r="O96" i="1"/>
  <c r="N96" i="1"/>
  <c r="J96" i="1"/>
  <c r="N95" i="1"/>
  <c r="J95" i="1"/>
  <c r="M93" i="1"/>
  <c r="P90" i="1"/>
  <c r="O90" i="1"/>
  <c r="N90" i="1"/>
  <c r="M90" i="1"/>
  <c r="L90" i="1"/>
  <c r="N89" i="1"/>
  <c r="N83" i="1"/>
  <c r="L80" i="1"/>
  <c r="L79" i="1"/>
  <c r="J64" i="1"/>
  <c r="L63" i="1"/>
  <c r="N61" i="1"/>
  <c r="N60" i="1"/>
  <c r="L58" i="1"/>
  <c r="N58" i="1" s="1"/>
  <c r="L57" i="1"/>
  <c r="N57" i="1" s="1"/>
  <c r="O56" i="1"/>
  <c r="M56" i="1"/>
  <c r="L56" i="1"/>
  <c r="N55" i="1"/>
  <c r="N54" i="1"/>
  <c r="O52" i="1"/>
  <c r="M52" i="1"/>
  <c r="O51" i="1"/>
  <c r="L51" i="1"/>
  <c r="N50" i="1"/>
  <c r="J50" i="1"/>
  <c r="N49" i="1"/>
  <c r="J49" i="1"/>
  <c r="N48" i="1"/>
  <c r="N47" i="1"/>
  <c r="M45" i="1"/>
  <c r="N45" i="1" s="1"/>
  <c r="L44" i="1"/>
  <c r="N44" i="1" s="1"/>
  <c r="P43" i="1"/>
  <c r="O43" i="1"/>
  <c r="N43" i="1"/>
  <c r="M43" i="1"/>
  <c r="L43" i="1"/>
  <c r="J43" i="1"/>
  <c r="M41" i="1"/>
  <c r="L41" i="1"/>
  <c r="N41" i="1" s="1"/>
  <c r="M40" i="1"/>
  <c r="M39" i="1"/>
  <c r="J39" i="1"/>
  <c r="O38" i="1"/>
  <c r="M37" i="1"/>
  <c r="M36" i="1"/>
  <c r="N36" i="1" s="1"/>
  <c r="J35" i="1"/>
  <c r="L31" i="1"/>
  <c r="J25" i="1"/>
  <c r="J24" i="1"/>
  <c r="I23" i="1"/>
  <c r="I22" i="1"/>
  <c r="A22" i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L20" i="1"/>
  <c r="L19" i="1"/>
  <c r="N19" i="1" s="1"/>
  <c r="J19" i="1"/>
  <c r="L18" i="1"/>
  <c r="J18" i="1"/>
  <c r="O15" i="1"/>
  <c r="L15" i="1"/>
  <c r="J15" i="1"/>
  <c r="L14" i="1"/>
  <c r="J14" i="1"/>
  <c r="N5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0" authorId="0" shapeId="0" xr:uid="{302E9BD6-BFBD-4AEE-9CC5-05017AAA75DF}">
      <text>
        <r>
          <rPr>
            <sz val="11"/>
            <color rgb="FF000000"/>
            <rFont val="Calibri"/>
            <scheme val="minor"/>
          </rPr>
          <t>Triwulan I 
Modal Sendiri 179.675.000
Modal Luar 11.709.495.936
Total Aset 13.136.446.604
Volume Usaha 588.413.058
SHU  12.149.579
======</t>
        </r>
      </text>
    </comment>
  </commentList>
</comments>
</file>

<file path=xl/sharedStrings.xml><?xml version="1.0" encoding="utf-8"?>
<sst xmlns="http://schemas.openxmlformats.org/spreadsheetml/2006/main" count="1189" uniqueCount="681">
  <si>
    <t>NO</t>
  </si>
  <si>
    <t>NAMA KOPERASI</t>
  </si>
  <si>
    <t>BADAN HUKUM</t>
  </si>
  <si>
    <t>ALAMAT</t>
  </si>
  <si>
    <t>JML ANGGOTA</t>
  </si>
  <si>
    <t>KARYAWAN</t>
  </si>
  <si>
    <t>MODAL SENDIRI</t>
  </si>
  <si>
    <t>MODAL LUAR</t>
  </si>
  <si>
    <t>TOTAL ASET</t>
  </si>
  <si>
    <t>VOLUME USAHA</t>
  </si>
  <si>
    <t>SHU</t>
  </si>
  <si>
    <t>TANGGAL RAT</t>
  </si>
  <si>
    <t xml:space="preserve">PENILAIAN </t>
  </si>
  <si>
    <t>Predikat</t>
  </si>
  <si>
    <t>JENIS KOPERASI</t>
  </si>
  <si>
    <t>Kewenangan</t>
  </si>
  <si>
    <t>BUKU RAT</t>
  </si>
  <si>
    <t>KSP/USP</t>
  </si>
  <si>
    <t>CONTACT PERSON</t>
  </si>
  <si>
    <t>TELP/HP</t>
  </si>
  <si>
    <t>No Urut RAT TB 2021</t>
  </si>
  <si>
    <t>KET</t>
  </si>
  <si>
    <t>NOMOR</t>
  </si>
  <si>
    <t>TANGGAL</t>
  </si>
  <si>
    <t>JALAN</t>
  </si>
  <si>
    <t>KELURAHAN</t>
  </si>
  <si>
    <t>KECAMATAN</t>
  </si>
  <si>
    <t>L</t>
  </si>
  <si>
    <t>P</t>
  </si>
  <si>
    <t>JML</t>
  </si>
  <si>
    <t>Tata Kelola</t>
  </si>
  <si>
    <t>Proil Risiko</t>
  </si>
  <si>
    <t>Kinerja Keuangan</t>
  </si>
  <si>
    <t>Permodalan</t>
  </si>
  <si>
    <t>Total</t>
  </si>
  <si>
    <t>Koperasi Karyawan Monica Cipta Sejahtera</t>
  </si>
  <si>
    <t>518/07/BH/XI.08/KOP.UKM</t>
  </si>
  <si>
    <t>Sentosa Building, Jl. Prof. Dr. Satrio Blok A3 No. 5</t>
  </si>
  <si>
    <t>Pondok Jaya</t>
  </si>
  <si>
    <t>Pondok Aren</t>
  </si>
  <si>
    <t>Simpan Pinjam</t>
  </si>
  <si>
    <t>Nasional</t>
  </si>
  <si>
    <t>ADA</t>
  </si>
  <si>
    <t>Fatoni</t>
  </si>
  <si>
    <t>08989455994</t>
  </si>
  <si>
    <t>THN INI JADI NASIONAL 2023</t>
  </si>
  <si>
    <t>KOPERASI SIMPAN PINJAM DAN PEMBIAYAAN SYARIAH MUAMALAH MALIYAH MUMTAZAH</t>
  </si>
  <si>
    <t>AHU-0005597.AH.01.26.Tahun 2020</t>
  </si>
  <si>
    <t>Jalan Pasar Jengkol No.01</t>
  </si>
  <si>
    <t>Babakan</t>
  </si>
  <si>
    <t>Setu</t>
  </si>
  <si>
    <t>Ada (Softcopy &amp; Hardcopy)</t>
  </si>
  <si>
    <t>Eri</t>
  </si>
  <si>
    <t>081314674313</t>
  </si>
  <si>
    <t>Koperasi Konsumen Smart Empat Tiga</t>
  </si>
  <si>
    <t>AHU-0004557.AH.01.29.Tahun 2022</t>
  </si>
  <si>
    <t>Jalan Semanggi II</t>
  </si>
  <si>
    <t>Cempaka Putih</t>
  </si>
  <si>
    <t>Ciputat Timur</t>
  </si>
  <si>
    <t>Konsumen</t>
  </si>
  <si>
    <t>Kota</t>
  </si>
  <si>
    <t>Ada</t>
  </si>
  <si>
    <t>081282433407</t>
  </si>
  <si>
    <t>Koperasi Karyawan Perguruan Al- Azhar BSD</t>
  </si>
  <si>
    <t>337/BH/KDK.10.4/VIII/1999</t>
  </si>
  <si>
    <t>Jl. Puspitaloka Sektor III.2 BSD</t>
  </si>
  <si>
    <t>Lengkong Gudang Timur</t>
  </si>
  <si>
    <t>Serpong</t>
  </si>
  <si>
    <t>Sutoyo</t>
  </si>
  <si>
    <t>08129553229</t>
  </si>
  <si>
    <t>Koperasi Mahasiswa IIQ Jakarta</t>
  </si>
  <si>
    <t>009946/BH/M.KUKM.2/X/2018</t>
  </si>
  <si>
    <t>Jl. Moh. Toha No. 31 RT.02 RW. 09</t>
  </si>
  <si>
    <t>Pamulang</t>
  </si>
  <si>
    <t>Belum ada</t>
  </si>
  <si>
    <t>Irtiqo</t>
  </si>
  <si>
    <t>082362044132</t>
  </si>
  <si>
    <t>Koperasi Konsumen Berbudaya Adil Sejahtera</t>
  </si>
  <si>
    <t>AHU-0015656.AH.01.26.TAHUN 2022</t>
  </si>
  <si>
    <t>Jalan Griya Hijau Raya Nomor 01</t>
  </si>
  <si>
    <t>Pakualam</t>
  </si>
  <si>
    <t>Serpong Utara</t>
  </si>
  <si>
    <t>Edi Susanto</t>
  </si>
  <si>
    <t>0818950262</t>
  </si>
  <si>
    <t>Koperasi Karyawan Yayasan Islamiyah Ciputat KKPI</t>
  </si>
  <si>
    <t>308/BH/KWK.10/III/1998</t>
  </si>
  <si>
    <t>Jalan Kihajar Dewantara No. 23 Ciputat</t>
  </si>
  <si>
    <t>Ciputat</t>
  </si>
  <si>
    <t>Anggi</t>
  </si>
  <si>
    <t>081310424723</t>
  </si>
  <si>
    <t>Koperasi Simpan Pinjam Bina Keluarga Balita Melati</t>
  </si>
  <si>
    <t>518/125/BH/XI.08/KOP.UKM</t>
  </si>
  <si>
    <t>Jl. Salak II No. 49 RT/RW 001/015</t>
  </si>
  <si>
    <t>Sawah</t>
  </si>
  <si>
    <t>Wahyuna Bay</t>
  </si>
  <si>
    <t>081294201400</t>
  </si>
  <si>
    <t>Koperasi Konsumen Inkop Mandiri Manajemen</t>
  </si>
  <si>
    <t>AHU-0001333.AH.01.26.Tahun 2019</t>
  </si>
  <si>
    <t>Ciater Tengah No. 54</t>
  </si>
  <si>
    <t>Ciater</t>
  </si>
  <si>
    <t>Winardi</t>
  </si>
  <si>
    <t>08128448483</t>
  </si>
  <si>
    <t>KOPERASI KONSUMEN WARGA UTAMA SMAN DUA KOTA TANGERANG SELATAN</t>
  </si>
  <si>
    <t xml:space="preserve"> AHU-0013968.AH.01.26.TAHUN 2021</t>
  </si>
  <si>
    <t>JL. Raya Serpong - Puspitek</t>
  </si>
  <si>
    <t>Muncul</t>
  </si>
  <si>
    <t>KOTA</t>
  </si>
  <si>
    <t>Alya</t>
  </si>
  <si>
    <t>085774590869</t>
  </si>
  <si>
    <t>082260983457</t>
  </si>
  <si>
    <t xml:space="preserve">KOPERASI KONSUMEN SEJAHTERA ESEMKA TIDORE </t>
  </si>
  <si>
    <t>AHU-0001082.AH.01.29.TAHUN 2022</t>
  </si>
  <si>
    <t>23/04/2022</t>
  </si>
  <si>
    <t xml:space="preserve"> Jalan Sumatera-Tidore</t>
  </si>
  <si>
    <t>Jombang</t>
  </si>
  <si>
    <t>Provinsi</t>
  </si>
  <si>
    <t>Koperasi Simpan Pinjam Banten Mandiri</t>
  </si>
  <si>
    <t>518/250/BH/XI.08/KOP-UKM</t>
  </si>
  <si>
    <t>Kp. Sengkol RT. 001/001</t>
  </si>
  <si>
    <t>Dudi</t>
  </si>
  <si>
    <t>085216027544</t>
  </si>
  <si>
    <t>081317931431</t>
  </si>
  <si>
    <t>Koperasi Pegawai Negeri Aneka Jaya</t>
  </si>
  <si>
    <t>6955/BH/PAD.10/VIII/1996</t>
  </si>
  <si>
    <t>JL. Raya Serpong - Telp. 021-7562662</t>
  </si>
  <si>
    <t>Wahyu</t>
  </si>
  <si>
    <t>081399174007</t>
  </si>
  <si>
    <t>SMPN 1 Tangerang Selatan</t>
  </si>
  <si>
    <t>Koperasi Syariah Benteng Mikro Indonesia Cabang Setu</t>
  </si>
  <si>
    <t>518/11/BH/XI.3/KUKM/2013</t>
  </si>
  <si>
    <t>Sekunder</t>
  </si>
  <si>
    <t>Koperasi Rizqi Pamulang</t>
  </si>
  <si>
    <t>518/BH/KOPERASI</t>
  </si>
  <si>
    <t>JL. Beringin I/38 RT. 004/007</t>
  </si>
  <si>
    <t>Pamulang Barat</t>
  </si>
  <si>
    <t>081284620512</t>
  </si>
  <si>
    <t>Koperasi Syariah IWM Graha Raya</t>
  </si>
  <si>
    <t>007953/BH/M.KUKM.2/IV/2018</t>
  </si>
  <si>
    <t>Ruko Celesta No. 19 Graha Raya</t>
  </si>
  <si>
    <t>Pondok Jagung Timur</t>
  </si>
  <si>
    <t>Alam</t>
  </si>
  <si>
    <t>08128602810</t>
  </si>
  <si>
    <t>Koperasi Konsumen Serba Usaha Seroja</t>
  </si>
  <si>
    <t>225/BH/KDK 10.4/XII/2000</t>
  </si>
  <si>
    <t>Perumahan Paku Jaya Permai Blok A.15 Nomor 1</t>
  </si>
  <si>
    <t>Pakujaya</t>
  </si>
  <si>
    <t>Bu Dewi Agustien</t>
  </si>
  <si>
    <t>081519309739</t>
  </si>
  <si>
    <t>Koperasi Mekar</t>
  </si>
  <si>
    <t>10881/BH/PAD/KWK-10/V/1996</t>
  </si>
  <si>
    <t>Jl. Siliwangi No.02</t>
  </si>
  <si>
    <t>H. Ajung</t>
  </si>
  <si>
    <t>082112098770</t>
  </si>
  <si>
    <t>KOPERASI KONSUMEN ANGGREK DUPTAS PRIORITAS UTAMA</t>
  </si>
  <si>
    <t>AHU-0003945.AH.01.29.TAHUN 2022</t>
  </si>
  <si>
    <t>27/07/2022</t>
  </si>
  <si>
    <t>Komplek Permata Pamulang  Jalan Betet Raya RT. 002/04</t>
  </si>
  <si>
    <t>Bakti Jaya</t>
  </si>
  <si>
    <t>Sutiyem</t>
  </si>
  <si>
    <t>081914595670</t>
  </si>
  <si>
    <t>SMPN 20 Kota Tangerang Selatan</t>
  </si>
  <si>
    <t>KOPERASI KONSUMEN USAHA SEJAHTERA SNELITAS</t>
  </si>
  <si>
    <t xml:space="preserve"> AHU-0005652.AH.01.29.TAHUN 2022</t>
  </si>
  <si>
    <t>Perumahan Pondok Kacang Prima Jalan Mawar nomor 59</t>
  </si>
  <si>
    <t>Pondok Kacang Timur</t>
  </si>
  <si>
    <t>-</t>
  </si>
  <si>
    <t>SUYARMI</t>
  </si>
  <si>
    <t>081386011696</t>
  </si>
  <si>
    <t>Koperasi Pegawai Negeri Mega Dua</t>
  </si>
  <si>
    <t>42/BH/KDK.94/1998</t>
  </si>
  <si>
    <t>H. Abdul Gani No. 5</t>
  </si>
  <si>
    <t>ADA (Hard &amp; Soft)</t>
  </si>
  <si>
    <t>EDI</t>
  </si>
  <si>
    <t>081311324199</t>
  </si>
  <si>
    <t>Koperasi Simpan Pinjam Kodanua</t>
  </si>
  <si>
    <t>1212/BH/I/1977</t>
  </si>
  <si>
    <t>Jl. Prof. Dr. Latumenten I No. 41</t>
  </si>
  <si>
    <t>Jelambar</t>
  </si>
  <si>
    <t>Grogol Petamburan</t>
  </si>
  <si>
    <t>Agus</t>
  </si>
  <si>
    <t>08128214193</t>
  </si>
  <si>
    <t>Koperasi Karyawan Yayasan Pondok Pesantren Al Amanah</t>
  </si>
  <si>
    <t>316/KEP/KWK.10/VII/1997</t>
  </si>
  <si>
    <t>JL. Raya Puspitek, Bakti Jaya-Pocis</t>
  </si>
  <si>
    <t>KSP</t>
  </si>
  <si>
    <t>KOPERASI SIMPAN PINJAM DAN PEMBIAYAAN SYARIAH USAHA BERSAMA AS-SYUHADA</t>
  </si>
  <si>
    <t>518/5/7/BH/Dis KUK</t>
  </si>
  <si>
    <t>JL. Dewi Sartika Gg. Nangka RT. 001/010 No. 2</t>
  </si>
  <si>
    <t>ROKIM NULHAKIM</t>
  </si>
  <si>
    <t>085283238553</t>
  </si>
  <si>
    <t>KSP Makmur Mandiri</t>
  </si>
  <si>
    <t>18/SK/KOPERASI DAN UMKM/518/VI/2009</t>
  </si>
  <si>
    <t>JL. M. Hasibuan Ruko Suncity Square Blok A No. 8-9 Bekasi Jawa Barat</t>
  </si>
  <si>
    <t>Margajaya</t>
  </si>
  <si>
    <t>Bekasi Selatan</t>
  </si>
  <si>
    <t>Andi</t>
  </si>
  <si>
    <t>081212196331</t>
  </si>
  <si>
    <t>Koperasi Pegawai Negeri Republik Indonesia Lingkungan Lestari</t>
  </si>
  <si>
    <t>225/BH/KDK/10.4/V/1999</t>
  </si>
  <si>
    <t>Jl. Raya Puspiptek Kawasan Puspitek Serpong Gd 210</t>
  </si>
  <si>
    <t>021-75631115</t>
  </si>
  <si>
    <t>KOPERASI SIMPAN PINJAM DAN PEMBIAYAAN SYARIAH BAITUL MAAL WAT TAMWIL ATTAQWA PAMULANG</t>
  </si>
  <si>
    <t>518/100/BH/XI.08/Kop.UKM</t>
  </si>
  <si>
    <t>Jl. Benda Barat 12</t>
  </si>
  <si>
    <t>Pondok Benda</t>
  </si>
  <si>
    <t>Koperasi Jasa Keselamatan Radiasi dan Lingkungan</t>
  </si>
  <si>
    <t xml:space="preserve"> 000598/PAD/M.KUKM.2/III/2018</t>
  </si>
  <si>
    <t>Plaza Ciputat Mas Blok A Kav B, Blok B Kav P dan Q, Jl. Ir. H. Juanda No. 5A</t>
  </si>
  <si>
    <t>Rempoa</t>
  </si>
  <si>
    <t>JASA</t>
  </si>
  <si>
    <t>021-74786334</t>
  </si>
  <si>
    <t>Koperasi Kartika Cobra</t>
  </si>
  <si>
    <t>518/5618/BH/PAD/XI-10/KUKM</t>
  </si>
  <si>
    <t>Jl. Raya Serpong, KM 08</t>
  </si>
  <si>
    <t>Pondok Jagung</t>
  </si>
  <si>
    <t>Sutanto</t>
  </si>
  <si>
    <t>085312500132</t>
  </si>
  <si>
    <t>Koperasi Mahasiswa UIN Syarif Hidayatullah Jakarta</t>
  </si>
  <si>
    <t>2731/BH/I</t>
  </si>
  <si>
    <t>14 Aug 1991</t>
  </si>
  <si>
    <t>Jl. Ir. Juanda No. 95</t>
  </si>
  <si>
    <t>Blm Ada</t>
  </si>
  <si>
    <t>Adam Rizky</t>
  </si>
  <si>
    <t>089653681881</t>
  </si>
  <si>
    <t>Koperasi Konsumen Bersama Sama Sejahtera</t>
  </si>
  <si>
    <t>AHU-0001391.AH.01.38/2022</t>
  </si>
  <si>
    <t xml:space="preserve">SMAN 7 Kota Tangsel, Komplek Villa Melati Mas Blok J </t>
  </si>
  <si>
    <t>SITI NURAISYAH</t>
  </si>
  <si>
    <t>08129514303</t>
  </si>
  <si>
    <t>Koperasi Lengkong Bakti Negara</t>
  </si>
  <si>
    <t>AHU-0015885.AH.01.26.TAHUN 2022</t>
  </si>
  <si>
    <t>Ruko Golden Square Blok GS lantai 3 nomor 5, Jalan Raya Ciater Serpong</t>
  </si>
  <si>
    <t>Rawa Mekarjaya</t>
  </si>
  <si>
    <t xml:space="preserve">Serpong  </t>
  </si>
  <si>
    <t>Koperasi Karyawan Universitas Terbuka Karunika</t>
  </si>
  <si>
    <t>1930/BH/I</t>
  </si>
  <si>
    <t>Jl. Cabe Raya, Pondok Cabe Udik</t>
  </si>
  <si>
    <t>Pondok Cabe Udik</t>
  </si>
  <si>
    <t>Ali</t>
  </si>
  <si>
    <t>081230376896</t>
  </si>
  <si>
    <t>08179868344 (Ani)</t>
  </si>
  <si>
    <t>KSP Sumber Rizki Utama</t>
  </si>
  <si>
    <t>Belum Ada</t>
  </si>
  <si>
    <t>Widia</t>
  </si>
  <si>
    <t>0818889350</t>
  </si>
  <si>
    <t>Koperasi Komunitas Membumi Bersama</t>
  </si>
  <si>
    <t>AHU-0004255.AH.01.29.TAHUN 2022</t>
  </si>
  <si>
    <t>Jalan Tanjung Raya Sektor 1.1 Blok F2 Nomor 20</t>
  </si>
  <si>
    <t>Rawa Buntu</t>
  </si>
  <si>
    <t>Pemasaran</t>
  </si>
  <si>
    <t>021-58980684</t>
  </si>
  <si>
    <t>Primer</t>
  </si>
  <si>
    <t>Koperasi Konsumen Mitra Sejahtera Husada</t>
  </si>
  <si>
    <t>518/18/BH/XI.08/KOP.UKM</t>
  </si>
  <si>
    <t>Dinas Kesehatan Kota Tangerang Selatan, Jalan Cendekia, RT.011/001</t>
  </si>
  <si>
    <t>021-29307897</t>
  </si>
  <si>
    <t>Koperasi Serba Usaha Bangkit Sejahtera</t>
  </si>
  <si>
    <t>518/199/BH/XI.08/KOP.UKM</t>
  </si>
  <si>
    <t>Jl. Cicentang, RT/RW 001/001 SMPN 7 Tangsel</t>
  </si>
  <si>
    <t>Bpk Yani</t>
  </si>
  <si>
    <t>081311642063</t>
  </si>
  <si>
    <t>081382073071</t>
  </si>
  <si>
    <t>KSP Bukit Nusa Indah</t>
  </si>
  <si>
    <t>518/24/BH/DIS.KUKM/2009</t>
  </si>
  <si>
    <t>JL. Nusa Indah Kav. 1868, Bukit Nusa Indah</t>
  </si>
  <si>
    <t>Serua</t>
  </si>
  <si>
    <t>081280949038</t>
  </si>
  <si>
    <t>KOPERASI KONSUMEN BASYARIYAH AKHLAQUL KARIMAH</t>
  </si>
  <si>
    <t>AHU-0002905.AH.01.26.TAHUN 2020</t>
  </si>
  <si>
    <t>Jalan Raya Puspiptek, Perumahan Puri Serpong 1 001/001</t>
  </si>
  <si>
    <t>Adi Wijaya</t>
  </si>
  <si>
    <t>087806741065</t>
  </si>
  <si>
    <t>Primer Koperasi Kartika Serba Guna</t>
  </si>
  <si>
    <t>2623/BH/I/1990</t>
  </si>
  <si>
    <t>Skadron-21/Serba Guna Puspenerbad - Bandara Pelita Air Service Pondok Cabe Ilir-Pamulang</t>
  </si>
  <si>
    <t>Pondok Cabe Ilir</t>
  </si>
  <si>
    <t>Puspita Ladiba</t>
  </si>
  <si>
    <t>081219964271</t>
  </si>
  <si>
    <t>Koperasi Serba Usaha Dharma Usaha</t>
  </si>
  <si>
    <t>518/226/BH/XI.08/Kop.ukm</t>
  </si>
  <si>
    <t>SMPN 1 Tangsel, Jl. Ir. H. Juanda No. 01 RT. 001 RW. 004 ciputat timur</t>
  </si>
  <si>
    <t>08128313815 (Lendra)</t>
  </si>
  <si>
    <t>KOPERASI KONSUMEN DELLAS MANDIRI TANGSEL</t>
  </si>
  <si>
    <t>AHU-0007824.AH.01.26.TAHUN 2021</t>
  </si>
  <si>
    <t>Jalan Benda Barat XIV Ujung - Pamulang Dua</t>
  </si>
  <si>
    <t>Sri Jarwati</t>
  </si>
  <si>
    <t>089639265117</t>
  </si>
  <si>
    <t>KOPERASI JASA PERHIMPUNAN JUMANTIK TANGSEL</t>
  </si>
  <si>
    <t>AHU-0004841.AH.01.26.TAHUN 2020</t>
  </si>
  <si>
    <t>Galeri Jumantik, JL. Siliwangi No. 2</t>
  </si>
  <si>
    <t>Jasa</t>
  </si>
  <si>
    <t>Yayah Samsiah</t>
  </si>
  <si>
    <t>08118600103</t>
  </si>
  <si>
    <t>KOPERASI KONSUMEN SYARIAH BMT MRBJ TANGSEL</t>
  </si>
  <si>
    <t>AHU-0002458.AH.01.27.TAHUN 2021</t>
  </si>
  <si>
    <t>Jl. Maleo Raya Bintaro Jaya Sektor IX</t>
  </si>
  <si>
    <t>Pd Pucung</t>
  </si>
  <si>
    <t>08121043605</t>
  </si>
  <si>
    <t>KOPERASI SIMPAN PINJAM GERAKAN EKONOMI MANDIRI LUDOWIKA GEMALUD</t>
  </si>
  <si>
    <t>006634/BH/M.KUKM.2/XII/2017</t>
  </si>
  <si>
    <t xml:space="preserve">JL. PLN RT. 001/001 NO. 65 </t>
  </si>
  <si>
    <t>Pondok Karya</t>
  </si>
  <si>
    <t>Jhon Untung</t>
  </si>
  <si>
    <t>081218495072</t>
  </si>
  <si>
    <t>Koperasi Islam Mandiri Sejahtera</t>
  </si>
  <si>
    <t>008554/BH/M.KUKM.2/V/2018</t>
  </si>
  <si>
    <t>Boulevard Raya Blok A5 Nomor 1</t>
  </si>
  <si>
    <t>Koperasi Komunitas Auliya Keren</t>
  </si>
  <si>
    <t>BERUBAH NASIONAL</t>
  </si>
  <si>
    <t>Koperasi Konsumen Keluarga Excel Sejahtera</t>
  </si>
  <si>
    <t>AHU-0016391.AH.01.26.TAHUN 2022</t>
  </si>
  <si>
    <t>Jalan Beruang II, RT, 001/002</t>
  </si>
  <si>
    <t>Pondok Ranji</t>
  </si>
  <si>
    <t>Risan</t>
  </si>
  <si>
    <t>08569098032</t>
  </si>
  <si>
    <t>Koperasi Simpan Pinjam An-Nisa</t>
  </si>
  <si>
    <t>204/BH/KDK.10.4/IX/2000</t>
  </si>
  <si>
    <t>JL. Cilenggang I RT. 004/002</t>
  </si>
  <si>
    <t>Cilenggang</t>
  </si>
  <si>
    <t>Entin Sutinah</t>
  </si>
  <si>
    <t>'081380124283</t>
  </si>
  <si>
    <t>Koperasi Simpan Pinjam Mitra Dinamis</t>
  </si>
  <si>
    <t>518/13/BH/Koperasi</t>
  </si>
  <si>
    <t>Jl. Sutera Utama No. 1, Perumahan Alam Sutera</t>
  </si>
  <si>
    <t>Pakulonan</t>
  </si>
  <si>
    <t>Henricus Juni Mustafa</t>
  </si>
  <si>
    <t>0895344041665</t>
  </si>
  <si>
    <t>Koperasi Wanita Karya Manunggal</t>
  </si>
  <si>
    <t>518/34/BH/Koperasi</t>
  </si>
  <si>
    <t>Jl. Baru Komplek LUK No 10 Rt. 05/02</t>
  </si>
  <si>
    <t>Yunita</t>
  </si>
  <si>
    <t>081282828699</t>
  </si>
  <si>
    <t>08128581643 (Putu)</t>
  </si>
  <si>
    <t>Koperasi Simpan Pinjam Bina Sejahtera</t>
  </si>
  <si>
    <t>10/BH/KDK.10.4/I/1999</t>
  </si>
  <si>
    <t>Jl. KH. Dewantoro Rt. 01/03 No. 4</t>
  </si>
  <si>
    <t>Ratnawati</t>
  </si>
  <si>
    <t>081297497110</t>
  </si>
  <si>
    <t>di nik depkop namanya KSP</t>
  </si>
  <si>
    <t>KOPERASI PEMASARAN USAHA KESEJAHTERAAN KELUARGA SEKOLAH MENENGAH ATAS NEGERI SATU KOTA TANGERANG SELATAN</t>
  </si>
  <si>
    <t>AHU-0014613.AH.01.26.TAHUN 2022</t>
  </si>
  <si>
    <t>JL. PENDIDIKAN NO. 49</t>
  </si>
  <si>
    <t>Feb 2023</t>
  </si>
  <si>
    <t>Koperasi Karyawan Urania</t>
  </si>
  <si>
    <t>214/BH/KWK.9/VIII/1998</t>
  </si>
  <si>
    <t>Kawasan PUSPIPTEK Gedung 20</t>
  </si>
  <si>
    <t>ADA (Soft Copy)</t>
  </si>
  <si>
    <t xml:space="preserve">Maman </t>
  </si>
  <si>
    <t>081314579833</t>
  </si>
  <si>
    <t>Koperasi Guru dan Karyawan PIASYU</t>
  </si>
  <si>
    <t>012246/BH/M.KUKM.2/II/2019</t>
  </si>
  <si>
    <t>Jl.Otista Raya Gang H.Maung No.30</t>
  </si>
  <si>
    <t>KOPERASI PEMASARAN ANAK BINA KARYA</t>
  </si>
  <si>
    <t>AHU-0014418.AH.01.26.TAHUN 2021</t>
  </si>
  <si>
    <t>29 Dec 2021</t>
  </si>
  <si>
    <t>Anggrek Loka B4. No. 26. Graha Raya Bintaro Jaya,</t>
  </si>
  <si>
    <t>Paku Jaya</t>
  </si>
  <si>
    <t>Sri M</t>
  </si>
  <si>
    <t>085283912122</t>
  </si>
  <si>
    <t>KOPERASI KONSUMEN KARYAWAN ISS SUKSES BERSAMA</t>
  </si>
  <si>
    <t>001728/BH/M.KUKM.2/VIII/2016</t>
  </si>
  <si>
    <t>Graha ISS JL. Jendral Sudirman Blok J No.3 Rt.05/03</t>
  </si>
  <si>
    <t>Pd Aren</t>
  </si>
  <si>
    <t>Dimas</t>
  </si>
  <si>
    <t>081906020100</t>
  </si>
  <si>
    <t>di nik depkop berubah jadi KOTA, PAD 2023</t>
  </si>
  <si>
    <t>Koperasi Karyawan PT. Indopelita Aircraft Services</t>
  </si>
  <si>
    <t>10443/BH/KWK.10/4</t>
  </si>
  <si>
    <t>Hanggar IV Bandar Udara</t>
  </si>
  <si>
    <t>Pd Cabe</t>
  </si>
  <si>
    <t>Roni</t>
  </si>
  <si>
    <t>087825055894</t>
  </si>
  <si>
    <t>Primer Koperasi Kartika Amur Jaya</t>
  </si>
  <si>
    <t>1021/B.H/I</t>
  </si>
  <si>
    <t xml:space="preserve">Agus </t>
  </si>
  <si>
    <t>085718042336</t>
  </si>
  <si>
    <t>KOPERASI KONSUMEN BERKAH DKPP TANGERANG SELATAN</t>
  </si>
  <si>
    <t>518/220/BH/XI.08/KOP.UKM</t>
  </si>
  <si>
    <t>JALAN RAYA PUSPIPTEK NO. 01</t>
  </si>
  <si>
    <t>085281813435</t>
  </si>
  <si>
    <t>KSPPS BMT UMJ</t>
  </si>
  <si>
    <t>770/BH/MENEG.1/IV/2008</t>
  </si>
  <si>
    <t xml:space="preserve">JL. KH Ahmad Dahlan </t>
  </si>
  <si>
    <t>Cireundeu</t>
  </si>
  <si>
    <t>021-74706220</t>
  </si>
  <si>
    <t>Koperasi Bina Usaha Gotong Royong</t>
  </si>
  <si>
    <t>518/10/BH/KOPERASI</t>
  </si>
  <si>
    <t>Jl. Balem No.12</t>
  </si>
  <si>
    <t>Abdul Gani</t>
  </si>
  <si>
    <t>087888082603</t>
  </si>
  <si>
    <t>Koperasi Konsumen Paramahita Jagat Guru</t>
  </si>
  <si>
    <t>004562/BH/M.KUKM.2/VI/2017</t>
  </si>
  <si>
    <t>Gedung Grha PJG, Nusa Loka Blok HA No.01, Sektor XIV.6 BSD</t>
  </si>
  <si>
    <t>Rawa Mekar Jaya</t>
  </si>
  <si>
    <t>Ayu Sawitri</t>
  </si>
  <si>
    <t>081337590908</t>
  </si>
  <si>
    <t xml:space="preserve">08164801137 (Maulina)
</t>
  </si>
  <si>
    <t>Koperasi Serba Usaha Kusuma Dana</t>
  </si>
  <si>
    <t>518/45/BH/XI.08/Kop.UKM</t>
  </si>
  <si>
    <t>Ruko Pondok Aren Plaza Kav.51 Jl.Raya Pondok Aren No.5</t>
  </si>
  <si>
    <t>USP</t>
  </si>
  <si>
    <t>I Made Sumartana</t>
  </si>
  <si>
    <t>0818708275</t>
  </si>
  <si>
    <t>Koperasi Pegawai Negeri Mitra Setia</t>
  </si>
  <si>
    <t>202/KWK.10/V/1997</t>
  </si>
  <si>
    <t xml:space="preserve">Jl. Graha Bintaro Komp. Perkantoran </t>
  </si>
  <si>
    <t>Perigi Baru</t>
  </si>
  <si>
    <t>021-73458205</t>
  </si>
  <si>
    <t>Koperasi Pegawai Negeri Bina Mandiri dinkop UKM</t>
  </si>
  <si>
    <t>518/34/BH/XI.08/KUKM</t>
  </si>
  <si>
    <t>Jl. Maruga Raya No1 Sarua, Balaikota Tangerang Selatan, Gedung 1 Lantai 2</t>
  </si>
  <si>
    <t>Jelupang</t>
  </si>
  <si>
    <t>08121811662</t>
  </si>
  <si>
    <t>KSPS BMT Syarif Hidayatullah IKALUIN</t>
  </si>
  <si>
    <t>518/63/BH/XI.08/Kop.UKM</t>
  </si>
  <si>
    <t>Gd Ex Farmasi Lt I, Jl. Ir. H. Juanda No. 59</t>
  </si>
  <si>
    <t>Qadir</t>
  </si>
  <si>
    <t>085764429862</t>
  </si>
  <si>
    <t>087733937377 (DR Euis)</t>
  </si>
  <si>
    <t xml:space="preserve">Koperasi Konsumen Mandiri Nextas Sejahtera </t>
  </si>
  <si>
    <t>AHU-0015988.AH.01.26.TAHUN 2022</t>
  </si>
  <si>
    <t>SMPN 10 Tangsel, Jalan Yaktapena Raya nomor 08</t>
  </si>
  <si>
    <t>Niken Mastuti</t>
  </si>
  <si>
    <t>08771362430</t>
  </si>
  <si>
    <t>KOPERASI KONSUMEN MANDIRI SMA NEGERI LIMA KOTA TANGERANG SELATAN</t>
  </si>
  <si>
    <t>AHU-0013792.AH.01.26 Tahun 2021</t>
  </si>
  <si>
    <t>5 Dec 2021</t>
  </si>
  <si>
    <t>Perum Puri Bintaro Hijau Blok F IV</t>
  </si>
  <si>
    <t>Susi</t>
  </si>
  <si>
    <t>085697273660</t>
  </si>
  <si>
    <t>KOPERASI KONSUMEN KARYAWAN PT BUMI SERPONG DAMAI</t>
  </si>
  <si>
    <t>9819/BH/KWK.10/4</t>
  </si>
  <si>
    <t>ruko golden road blok C 26 no.95-96 bsd city</t>
  </si>
  <si>
    <t>BLM ADA</t>
  </si>
  <si>
    <t>Cecep</t>
  </si>
  <si>
    <t>08128109928</t>
  </si>
  <si>
    <t>08129697484 (Yanizar)</t>
  </si>
  <si>
    <t>Koperasi Jasa Inti Konektivitas Nusantara</t>
  </si>
  <si>
    <t>AHU-0009002.AH.01.26.TAHUN 2021</t>
  </si>
  <si>
    <t>Ruko Versailles Blok FA Nomor 15 BSD Sektor 1.6</t>
  </si>
  <si>
    <t>Rawabuntu</t>
  </si>
  <si>
    <t>Hendris</t>
  </si>
  <si>
    <t>08129787334</t>
  </si>
  <si>
    <t>Koperasi Produsen Pemulung Berdaya Tangerang Selatan</t>
  </si>
  <si>
    <t>518/88/BH/XI.08/Kop.UKM</t>
  </si>
  <si>
    <t>Kp. Kademangan RT. 003/003</t>
  </si>
  <si>
    <t>Kademangan</t>
  </si>
  <si>
    <t>Produsen</t>
  </si>
  <si>
    <t>Listiarsih</t>
  </si>
  <si>
    <t>081295056671</t>
  </si>
  <si>
    <t>Koperasi Jasa Giot Aman Sadayana (Kopgas)</t>
  </si>
  <si>
    <t>AHU-0002907.AH.01.26.TAHUN 2020</t>
  </si>
  <si>
    <t>Koperasi Karyawan PT. Telekomunikasi Indonesia</t>
  </si>
  <si>
    <t>KOPERASI KONSUMEN BERSAMA LIMA TANGSEL</t>
  </si>
  <si>
    <t>518/123/BH/XI,08/KOP.UKM</t>
  </si>
  <si>
    <t>SMK 5 Tangsel, Benda Barat VII No. 31</t>
  </si>
  <si>
    <t>Bpk. Nunung Agung</t>
  </si>
  <si>
    <t>081292725870</t>
  </si>
  <si>
    <t>KSPPS BMT AL FATH IKMI</t>
  </si>
  <si>
    <t>650/BH/KWK.10/VI/1998</t>
  </si>
  <si>
    <t>Jl. Aria Putra No. 7</t>
  </si>
  <si>
    <t>Kedaung</t>
  </si>
  <si>
    <t>ADA SOFT COPY</t>
  </si>
  <si>
    <t>021-7405458/59</t>
  </si>
  <si>
    <t>Koperasi Konsumen Praja Wibawa Mandiri (SatpolPP Kota Tangerang Selatan)</t>
  </si>
  <si>
    <t>008786/BH/M.KUKM.2/VI/2018</t>
  </si>
  <si>
    <t>Jl. Raya Puspitek No. 1A  RT. 018/005</t>
  </si>
  <si>
    <t>PROVINSI</t>
  </si>
  <si>
    <t>08111948910</t>
  </si>
  <si>
    <t>Koperasi Simpan Pinjam Artha Mulia</t>
  </si>
  <si>
    <t>546/BH/MENEG.1/X/2006</t>
  </si>
  <si>
    <t>Jl Pamulang 2 Kav. 09 Ruko Pamulang, No. 08 I</t>
  </si>
  <si>
    <t>021-74633291</t>
  </si>
  <si>
    <t>LAPORAN PERTRIWULANAN (TW II)</t>
  </si>
  <si>
    <t>Koperasi BMT Al-Bayan</t>
  </si>
  <si>
    <t>2/BH/KDK.10.4/1/1999</t>
  </si>
  <si>
    <t>Jl. Raya Puspiptek No. 9A</t>
  </si>
  <si>
    <t>Dini</t>
  </si>
  <si>
    <t>089686500361</t>
  </si>
  <si>
    <t>Koperasi Guru Harapan Ciputat</t>
  </si>
  <si>
    <t>1151/BH/PAD/KWK.10/X/96</t>
  </si>
  <si>
    <t>Jl. Pendidikan No. 5 Ciputat</t>
  </si>
  <si>
    <t>081316488489</t>
  </si>
  <si>
    <t>0878454165</t>
  </si>
  <si>
    <t>Koperasi Guru dan Karyawan Nurfatahillah</t>
  </si>
  <si>
    <t>518/52/BH/XI.08/Kop.Ukm</t>
  </si>
  <si>
    <t>Jl. H. Jamat No. 28</t>
  </si>
  <si>
    <t>Buaran</t>
  </si>
  <si>
    <t>Fiva D</t>
  </si>
  <si>
    <t>081311233126</t>
  </si>
  <si>
    <t>Koperasi Simpan Pinjam Karya Mitra Mandiri</t>
  </si>
  <si>
    <t>518/63/BH/dis-KUKM</t>
  </si>
  <si>
    <t>JL. Stasiun Serpong I RT. 005/002</t>
  </si>
  <si>
    <t>Edy</t>
  </si>
  <si>
    <t>087775521424</t>
  </si>
  <si>
    <t>Koperasi Serba Usaha Syariah BMT Mekar Dakwah</t>
  </si>
  <si>
    <t>518/7/BH/DisKUK</t>
  </si>
  <si>
    <t>Jl. Kantor Pos Giro Rt. 01/03</t>
  </si>
  <si>
    <t>Ismail</t>
  </si>
  <si>
    <t>08179183639</t>
  </si>
  <si>
    <t>KSPPS BMT AL MUNAWWARAH</t>
  </si>
  <si>
    <t>518/26/BH/Dis.KUK</t>
  </si>
  <si>
    <t>Komp. Masjid Al-Muhajirin Bukit Pamulang Indah Blok A. 18</t>
  </si>
  <si>
    <t>Pamulang Timur</t>
  </si>
  <si>
    <t>Muzakir</t>
  </si>
  <si>
    <t>081910361160</t>
  </si>
  <si>
    <t>Berubah Nasional, belum masuk di kemenkop</t>
  </si>
  <si>
    <t>Koperasi Karya Mandiri</t>
  </si>
  <si>
    <t>198/BH/KDK.10.4/X.1998</t>
  </si>
  <si>
    <t>Komplek PU, JL. Tanjung No. 1</t>
  </si>
  <si>
    <t>Rengas</t>
  </si>
  <si>
    <t>Sarwandi</t>
  </si>
  <si>
    <t>081293423336</t>
  </si>
  <si>
    <t>Koperasi PKK KOTA TANGERANG SELATAN</t>
  </si>
  <si>
    <t>Primer Koperasi Darma Putra Rajawali</t>
  </si>
  <si>
    <t>896/B.H/1. -</t>
  </si>
  <si>
    <t>Jl. Raya Serpong KM.8</t>
  </si>
  <si>
    <t>Sutowo</t>
  </si>
  <si>
    <t>081210923791</t>
  </si>
  <si>
    <t>Koperasi BMT Bintaro/Koperasi Jasa Syariah Bersama Membina Taqwa Bintaro</t>
  </si>
  <si>
    <t>518/12/BH/DIS-KUKM</t>
  </si>
  <si>
    <t>Srikaya Blok A.2/8 Griya Asri</t>
  </si>
  <si>
    <t>KOPERASI KONSUMEN BERKAH BERSAMA SEMBILAN</t>
  </si>
  <si>
    <t>AHU-0015732.AH.01.26.TAHUN 2022</t>
  </si>
  <si>
    <t>SMPN 9 Kota Tangerang Selatan, Jalan Lontar Martil Perumahan Serua Permai</t>
  </si>
  <si>
    <t>Benda Baru</t>
  </si>
  <si>
    <t>SRI ISNAENIWATI</t>
  </si>
  <si>
    <t>081282992319</t>
  </si>
  <si>
    <t>Koperasi Serba Usaha Mutiara 412</t>
  </si>
  <si>
    <t>518/189/BH/XI.08/Kop.UKM</t>
  </si>
  <si>
    <t>Perum Villa Mutiara Serpong RT/RW 004/012</t>
  </si>
  <si>
    <t>Koperasi Pegawai Negeri BP2T Mandiri Sejahtera</t>
  </si>
  <si>
    <t>518/39/BH/XI.08/KUKM</t>
  </si>
  <si>
    <t>Jl. Raya Serpong KM. 12/JL Pahlawan Seribu RW 16</t>
  </si>
  <si>
    <t>KOPERASI KONSUMEN MITRA KENCANA SEJAHTERA</t>
  </si>
  <si>
    <t>AHU-0016390.AH.01.26.TAHUN 2022</t>
  </si>
  <si>
    <t>Jalan Buana Kencana Sektor 12 Bumi Serpong Damai (BSD)</t>
  </si>
  <si>
    <t xml:space="preserve">  </t>
  </si>
  <si>
    <t>ADA 2(Hy LK dan RAT)</t>
  </si>
  <si>
    <t>Heni</t>
  </si>
  <si>
    <t>085217357006</t>
  </si>
  <si>
    <t>087886022711 (Pipin S)</t>
  </si>
  <si>
    <t>Koperasi Bahagia Maju Bersama</t>
  </si>
  <si>
    <t>NO AHU 002620.AH.01.26. TAHUN 2020</t>
  </si>
  <si>
    <t xml:space="preserve">JL BSD Bintaro Nomor 5 Kel.Parigi Kec. Pondok Aren </t>
  </si>
  <si>
    <t>Parigi</t>
  </si>
  <si>
    <t xml:space="preserve">KOPKAR PUSAT PENELITIAN ILMU PENGETAHUAN DAN TEKNOLOGI TANGERANG </t>
  </si>
  <si>
    <t>7997/BH/DK-10/2</t>
  </si>
  <si>
    <t>Komp.Puspiptek II G/2 Rt 019 Rw 006 Setu, Kota Tangerang Selatan (KOYANTEK)</t>
  </si>
  <si>
    <t>Slamet Suranto</t>
  </si>
  <si>
    <t>08121372322</t>
  </si>
  <si>
    <t>Mau Dibubarkan</t>
  </si>
  <si>
    <t>Koperasi Karyawan Depo Bangunan Tangguh Sejahtera</t>
  </si>
  <si>
    <t>518/68/BH/XI.08I/Kop.UKM</t>
  </si>
  <si>
    <t>Jl Raya Serpong KM.2 Pakulonan Serpong Utara 15325</t>
  </si>
  <si>
    <t>Edro Fernando</t>
  </si>
  <si>
    <t>081398353031</t>
  </si>
  <si>
    <t>KOPERASI KONSUMEN PROMOTER JAYA TANGSEL</t>
  </si>
  <si>
    <t>007163/BH/M.KUM.2/I/2018</t>
  </si>
  <si>
    <t>Jl Promoter No 1 Serpong, Tangerang Selatan</t>
  </si>
  <si>
    <t>Nur Kholik</t>
  </si>
  <si>
    <t>081388479790</t>
  </si>
  <si>
    <t>Koperasi Camar Cipta Mandiri </t>
  </si>
  <si>
    <t>010481/BH/M.KUKM.2/XI/2018</t>
  </si>
  <si>
    <t>Kampung Cadasmapar Nomor 126, RT.018 RW.005</t>
  </si>
  <si>
    <t>Adih</t>
  </si>
  <si>
    <t>081316162534</t>
  </si>
  <si>
    <t>Koperasi UMKM Mandiri</t>
  </si>
  <si>
    <t>m. thoyib</t>
  </si>
  <si>
    <t>Koperasi Konsumen Bakti Fajar Idaman</t>
  </si>
  <si>
    <t>2810/B.H/I.-</t>
  </si>
  <si>
    <t>BFI Tower, Sunburst CBD Lot 1-2, JL. Kapten Soebijanto Djojohadikusumo BSD City</t>
  </si>
  <si>
    <t>Koperasi Konsumen Delta Bina Sejahtera</t>
  </si>
  <si>
    <t>AHU-0002824.AH.01.29.TAHUN 2022</t>
  </si>
  <si>
    <t>CIREUNDEU RAYA NO. 5</t>
  </si>
  <si>
    <t>Cirendeu</t>
  </si>
  <si>
    <t>Melli</t>
  </si>
  <si>
    <t>0895343226884</t>
  </si>
  <si>
    <t>Koperasi Simpan Pinjam Bahana Anugerah Arta</t>
  </si>
  <si>
    <t>AHU-0003022.AH.01.29.TAHUN 2022</t>
  </si>
  <si>
    <t>Jl. Alam Sutera Boulevard 10 B No. 39</t>
  </si>
  <si>
    <t>Rizal</t>
  </si>
  <si>
    <t>08112111382</t>
  </si>
  <si>
    <t>Koperasi Serba Usaha Sumber Usaha Kasab</t>
  </si>
  <si>
    <t>518/204/BH/XI.08/KOP.UKM</t>
  </si>
  <si>
    <t>(Keluarga Alumni Bahasa dan Sastra Arab), Jl. Ir. H. Juanda No. 59 Gedung III Fakultas Adab Lt 7 Kampus UIN</t>
  </si>
  <si>
    <t>Dr. Cahya</t>
  </si>
  <si>
    <t>08567104424</t>
  </si>
  <si>
    <t>Koperasi Serba Usaha Karyawan Cita Kita</t>
  </si>
  <si>
    <t>518/260/BH/XI.08/KOP.UKM</t>
  </si>
  <si>
    <t>Grha ARTA JASA lt.1 Jl.Letnan Sutopo Komp.BSD NO.B-01/03 Sektor Komersil 3B</t>
  </si>
  <si>
    <t>Koperasi Simpan Pinjam Syariah Bina Insan Sejati Sejahtera</t>
  </si>
  <si>
    <t xml:space="preserve">518/14/BH/XI.08/Kop.UKM </t>
  </si>
  <si>
    <t>Pamulang Permai I B 22 No 5 RT 001 RW 014</t>
  </si>
  <si>
    <t>SImpan Pinjam</t>
  </si>
  <si>
    <t>Koperasi Simpan Pinjam Mitra Anugerah Sentosa</t>
  </si>
  <si>
    <t xml:space="preserve">518/178/BH/XI.08/Kop.UKM </t>
  </si>
  <si>
    <t>JL WR Supratman RT 006 RW 010 Nomor 44 Kelurahan Rengas, Kec. Ciputat Timur, Tangerang Selatan, Banten 15412</t>
  </si>
  <si>
    <t>Didy Eka</t>
  </si>
  <si>
    <t>08179972727</t>
  </si>
  <si>
    <t>Koperasi Keluarga Balai Termodinamika Motor dan Propulsi</t>
  </si>
  <si>
    <t>37/BH/DINKOP/PAD/518.1.0/X/2001</t>
  </si>
  <si>
    <t>Kawasan Puspiptek Serpong Gedung 230</t>
  </si>
  <si>
    <t>BUDI SETIYONO</t>
  </si>
  <si>
    <t>08161478657</t>
  </si>
  <si>
    <t>Koperasi Simpan Pinjam Gerbera Artha Mandiri</t>
  </si>
  <si>
    <t>518/203/BH/XI.08/Kop.UKM</t>
  </si>
  <si>
    <t xml:space="preserve">Bukit Cirendeu Jl Gerbera Blok D4/23 RT 03/08, Kelurahan Pondok Cabe Ilir, Kec. Pamulang, Tangerang Selatan </t>
  </si>
  <si>
    <t>RACHMANAYATI</t>
  </si>
  <si>
    <t>08567914327</t>
  </si>
  <si>
    <t>Koperasi Karya Usaha Tunggal</t>
  </si>
  <si>
    <t>518/31/BH/XI.08/KOP.UKM</t>
  </si>
  <si>
    <t>Jl Masjid Darussalam RT 15/11 No 44A Kel. Kedaung</t>
  </si>
  <si>
    <t>Marjuni</t>
  </si>
  <si>
    <t>082122707044</t>
  </si>
  <si>
    <t>Koperasi Jasa Taman Giri Loka</t>
  </si>
  <si>
    <t>002613/BH/M.KUKM.2/XI/2016</t>
  </si>
  <si>
    <t>Club House Taman Giri Loka</t>
  </si>
  <si>
    <t>Harianto Kurniawan</t>
  </si>
  <si>
    <t>085920626600</t>
  </si>
  <si>
    <t>Koperasi Konsumen Widya Dana Tama</t>
  </si>
  <si>
    <t>AHU-0006391.AH.01.26.TAHUN 2020</t>
  </si>
  <si>
    <t>Jalan Swadaya, Kampung Ciater RT. 005/003</t>
  </si>
  <si>
    <t>I GUSTI AYU YULIANTINI</t>
  </si>
  <si>
    <t>081314305039</t>
  </si>
  <si>
    <t>Koperasi Jasa Trans Sejahtera (KOPATAS)</t>
  </si>
  <si>
    <t>518/126/BH/XI.08/KOP.UKM/2013</t>
  </si>
  <si>
    <t>Jl. Dewi Sartika B-2 No. 11 Rt 004/003</t>
  </si>
  <si>
    <t>Cipayung</t>
  </si>
  <si>
    <t>KOPKAR KOMAS UTAMA</t>
  </si>
  <si>
    <t>95/BH/KWK.10/IV/1996</t>
  </si>
  <si>
    <t>Jl. Ir. H. Juanda No.1 Rt.005/001</t>
  </si>
  <si>
    <t>Nuri</t>
  </si>
  <si>
    <t>082249123704</t>
  </si>
  <si>
    <t>08979823117 (Maryanto)</t>
  </si>
  <si>
    <t>KOPERASI KONSUMEN PEGAWAI NEGERI SEKOLAH TINGGI METEOROLOGI KLIMATOLOGI DAN GEOFISIKA</t>
  </si>
  <si>
    <t>518/92/BH/XI.08/Kop.UKM</t>
  </si>
  <si>
    <t>JL PERHUBUNGAN I NO 5</t>
  </si>
  <si>
    <t>Pondok Betung</t>
  </si>
  <si>
    <t>SOFTCOPY</t>
  </si>
  <si>
    <t>Nardi</t>
  </si>
  <si>
    <t>081344705905</t>
  </si>
  <si>
    <t>KOPERASI KONSUMEN NESTAN SATU SEJAHTERA</t>
  </si>
  <si>
    <t>518/122/BH/XI.08/Kop.UKM</t>
  </si>
  <si>
    <t>SMKN 1 TANGSEL, Jalan Raya Ciater Gang Waru</t>
  </si>
  <si>
    <t>Basuki</t>
  </si>
  <si>
    <t>085780082867</t>
  </si>
  <si>
    <t>Koperasi Serba Usaha AMANAH BUNDA</t>
  </si>
  <si>
    <t xml:space="preserve">518/259/BH/XI.08/KOP.UKM </t>
  </si>
  <si>
    <t xml:space="preserve">Jl Bukit Permata II Blok G-17 / No 1 </t>
  </si>
  <si>
    <t>Koperasi Guru dan Karyawan Madrasah Pembangunan UIN Jakarta</t>
  </si>
  <si>
    <t>4375/BH/I/IX/1994</t>
  </si>
  <si>
    <t>Jl. Ibnu Taimia IV Komplek UIN Syarif Hidayatullah</t>
  </si>
  <si>
    <t>Pisangan</t>
  </si>
  <si>
    <t>Ahmad Santoso</t>
  </si>
  <si>
    <t>081293244622</t>
  </si>
  <si>
    <t>Koperai Simpan Pinjam Anugerah Mandiri</t>
  </si>
  <si>
    <t>518/229/BH/XI.08/Kop.UKM</t>
  </si>
  <si>
    <t>Jalan Ir. H. Djuanda No.109</t>
  </si>
  <si>
    <t>Teddy Pohan</t>
  </si>
  <si>
    <t>0811873776</t>
  </si>
  <si>
    <t>Koperasi Serba Usaha Mahasiswa Sekolah Tinggi Ilmu Ekonomi Ahmad Dahlan</t>
  </si>
  <si>
    <t>518/218/BH/XI.8/Kop.UKM</t>
  </si>
  <si>
    <t>Jl. Ir. H. Juanda No. 77</t>
  </si>
  <si>
    <t>DWI PANUNTUN</t>
  </si>
  <si>
    <t>085692884030</t>
  </si>
  <si>
    <t>Koperasi Serba Usaha Maju Jaya</t>
  </si>
  <si>
    <t>518/76/BH/XI.08/KOP.UKM</t>
  </si>
  <si>
    <t>Jl. Suka Bakti 2 No. 59</t>
  </si>
  <si>
    <t>Serua Indah</t>
  </si>
  <si>
    <t>PEMERINTAH  KOTA TANGERANG SELATAN</t>
  </si>
  <si>
    <t>DINAS KOPERASI USAHA KECIL DAN MENENGAH</t>
  </si>
  <si>
    <t>Jl. Maruga Raya Nomor 1 Serua Ciputat - Kota Tangerang Selatan</t>
  </si>
  <si>
    <t>Website:dinkopukm.tangerangselatankota.go.id.email:dinkopukm@tangerangselatankota.go.id</t>
  </si>
  <si>
    <t>PvEMERINTAH</t>
  </si>
  <si>
    <t>Jumlah koperasi yang diperiksa dan diawasi</t>
  </si>
  <si>
    <t>Tangerang Selatan, 29 Desember 2023</t>
  </si>
  <si>
    <t>KEPALA</t>
  </si>
  <si>
    <t>BACHTIAR PRIYAMBODO, S.STP., M.Si.</t>
  </si>
  <si>
    <t>NIP. 19770831 199802 1 001</t>
  </si>
  <si>
    <t xml:space="preserve">                                                                                                                                                                                          Nomor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</si>
</sst>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_-;\-* #,##0_-;_-* &quot;-&quot;??_-;_-@"/>
    <numFmt numFmtId="165" formatCode="_-* #,##0.00_-;\-* #,##0.00_-;_-* &quot;-&quot;??.00_-;_-@"/>
    <numFmt numFmtId="166" formatCode="dd&quot;/&quot;mm&quot;/&quot;yyyy"/>
    <numFmt numFmtId="167" formatCode="_-* #,##0_-;\-* #,##0_-;_-* &quot;-&quot;_-;_-@"/>
    <numFmt numFmtId="168" formatCode="_-* #,##0.00_-;\-* #,##0.00_-;_-* &quot;-&quot;_-;_-@"/>
  </numFmts>
  <fonts count="17">
    <font>
      <sz val="11"/>
      <color theme="1"/>
      <name val="Calibri"/>
      <charset val="134"/>
      <scheme val="minor"/>
    </font>
    <font>
      <b/>
      <sz val="12"/>
      <name val="Arial"/>
      <charset val="134"/>
    </font>
    <font>
      <sz val="12"/>
      <name val="Arial"/>
      <charset val="134"/>
    </font>
    <font>
      <sz val="11"/>
      <name val="Calibri"/>
      <charset val="134"/>
      <scheme val="minor"/>
    </font>
    <font>
      <sz val="11"/>
      <name val="Arial"/>
      <charset val="134"/>
    </font>
    <font>
      <sz val="10"/>
      <name val="Arial"/>
      <charset val="134"/>
    </font>
    <font>
      <sz val="11"/>
      <name val="Calibri"/>
      <charset val="134"/>
    </font>
    <font>
      <sz val="11"/>
      <name val="&quot;Helvetica Neue&quot;"/>
      <charset val="134"/>
    </font>
    <font>
      <sz val="11"/>
      <color rgb="FF000000"/>
      <name val="Calibri"/>
      <scheme val="minor"/>
    </font>
    <font>
      <b/>
      <sz val="16"/>
      <color rgb="FFFFFFFF"/>
      <name val="Times New Roman"/>
      <family val="1"/>
    </font>
    <font>
      <sz val="24"/>
      <color theme="1"/>
      <name val="Times New Roman"/>
      <family val="1"/>
    </font>
    <font>
      <b/>
      <sz val="24"/>
      <color rgb="FF000000"/>
      <name val="Times New Roman"/>
      <family val="1"/>
    </font>
    <font>
      <b/>
      <sz val="16"/>
      <color theme="1"/>
      <name val="Arial"/>
      <family val="2"/>
    </font>
    <font>
      <sz val="16"/>
      <name val="Arial"/>
      <family val="2"/>
    </font>
    <font>
      <sz val="16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theme="8"/>
      </patternFill>
    </fill>
    <fill>
      <patternFill patternType="solid">
        <fgColor theme="0"/>
        <bgColor theme="8"/>
      </patternFill>
    </fill>
    <fill>
      <patternFill patternType="solid">
        <fgColor theme="0"/>
        <bgColor rgb="FFFFE599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0000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3" fillId="2" borderId="0" xfId="0" applyFont="1" applyFill="1"/>
    <xf numFmtId="0" fontId="1" fillId="2" borderId="1" xfId="0" applyFont="1" applyFill="1" applyBorder="1" applyAlignment="1">
      <alignment vertical="center"/>
    </xf>
    <xf numFmtId="0" fontId="1" fillId="3" borderId="9" xfId="0" applyFont="1" applyFill="1" applyBorder="1" applyAlignment="1">
      <alignment horizontal="center" vertical="center" wrapText="1"/>
    </xf>
    <xf numFmtId="3" fontId="1" fillId="3" borderId="9" xfId="0" applyNumberFormat="1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left" vertical="center" wrapText="1"/>
    </xf>
    <xf numFmtId="14" fontId="2" fillId="5" borderId="9" xfId="0" applyNumberFormat="1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vertical="center" wrapText="1"/>
    </xf>
    <xf numFmtId="3" fontId="2" fillId="5" borderId="9" xfId="0" applyNumberFormat="1" applyFont="1" applyFill="1" applyBorder="1" applyAlignment="1">
      <alignment horizontal="center" vertical="center" wrapText="1"/>
    </xf>
    <xf numFmtId="164" fontId="2" fillId="5" borderId="9" xfId="0" applyNumberFormat="1" applyFont="1" applyFill="1" applyBorder="1" applyAlignment="1">
      <alignment horizontal="right" vertical="center" wrapText="1"/>
    </xf>
    <xf numFmtId="164" fontId="2" fillId="5" borderId="9" xfId="0" applyNumberFormat="1" applyFont="1" applyFill="1" applyBorder="1" applyAlignment="1">
      <alignment horizontal="center" vertical="center" wrapText="1"/>
    </xf>
    <xf numFmtId="0" fontId="2" fillId="5" borderId="9" xfId="0" quotePrefix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 wrapText="1"/>
    </xf>
    <xf numFmtId="14" fontId="2" fillId="7" borderId="9" xfId="0" applyNumberFormat="1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right" vertical="center" wrapText="1"/>
    </xf>
    <xf numFmtId="14" fontId="2" fillId="2" borderId="9" xfId="0" applyNumberFormat="1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 wrapText="1"/>
    </xf>
    <xf numFmtId="0" fontId="2" fillId="2" borderId="9" xfId="0" quotePrefix="1" applyFont="1" applyFill="1" applyBorder="1" applyAlignment="1">
      <alignment horizontal="center" vertical="center" wrapText="1"/>
    </xf>
    <xf numFmtId="14" fontId="2" fillId="2" borderId="9" xfId="0" quotePrefix="1" applyNumberFormat="1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left" vertical="center" wrapText="1"/>
    </xf>
    <xf numFmtId="0" fontId="2" fillId="8" borderId="9" xfId="0" applyFont="1" applyFill="1" applyBorder="1" applyAlignment="1">
      <alignment vertical="center" wrapText="1"/>
    </xf>
    <xf numFmtId="14" fontId="2" fillId="8" borderId="9" xfId="0" applyNumberFormat="1" applyFont="1" applyFill="1" applyBorder="1" applyAlignment="1">
      <alignment horizontal="center" vertical="center" wrapText="1"/>
    </xf>
    <xf numFmtId="0" fontId="4" fillId="8" borderId="9" xfId="0" applyFont="1" applyFill="1" applyBorder="1"/>
    <xf numFmtId="0" fontId="4" fillId="8" borderId="9" xfId="0" applyFont="1" applyFill="1" applyBorder="1" applyAlignment="1">
      <alignment vertical="center"/>
    </xf>
    <xf numFmtId="0" fontId="4" fillId="8" borderId="9" xfId="0" applyFont="1" applyFill="1" applyBorder="1" applyAlignment="1">
      <alignment horizontal="left" vertical="center"/>
    </xf>
    <xf numFmtId="0" fontId="2" fillId="8" borderId="9" xfId="0" applyFont="1" applyFill="1" applyBorder="1" applyAlignment="1">
      <alignment horizontal="center" vertical="center" wrapText="1"/>
    </xf>
    <xf numFmtId="3" fontId="2" fillId="8" borderId="9" xfId="0" applyNumberFormat="1" applyFont="1" applyFill="1" applyBorder="1" applyAlignment="1">
      <alignment horizontal="center" vertical="center" wrapText="1"/>
    </xf>
    <xf numFmtId="164" fontId="2" fillId="8" borderId="9" xfId="0" applyNumberFormat="1" applyFont="1" applyFill="1" applyBorder="1" applyAlignment="1">
      <alignment horizontal="right" vertical="center" wrapText="1"/>
    </xf>
    <xf numFmtId="164" fontId="2" fillId="8" borderId="9" xfId="0" applyNumberFormat="1" applyFont="1" applyFill="1" applyBorder="1" applyAlignment="1">
      <alignment horizontal="center" vertical="center" wrapText="1"/>
    </xf>
    <xf numFmtId="0" fontId="2" fillId="8" borderId="9" xfId="0" quotePrefix="1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vertical="center"/>
    </xf>
    <xf numFmtId="14" fontId="2" fillId="5" borderId="9" xfId="0" applyNumberFormat="1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left" vertical="center"/>
    </xf>
    <xf numFmtId="3" fontId="2" fillId="5" borderId="9" xfId="0" applyNumberFormat="1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165" fontId="4" fillId="2" borderId="9" xfId="0" applyNumberFormat="1" applyFont="1" applyFill="1" applyBorder="1" applyAlignment="1">
      <alignment horizontal="right" vertical="center" wrapText="1"/>
    </xf>
    <xf numFmtId="165" fontId="2" fillId="2" borderId="9" xfId="0" applyNumberFormat="1" applyFont="1" applyFill="1" applyBorder="1" applyAlignment="1">
      <alignment horizontal="right" vertical="center" wrapText="1"/>
    </xf>
    <xf numFmtId="165" fontId="2" fillId="5" borderId="9" xfId="0" applyNumberFormat="1" applyFont="1" applyFill="1" applyBorder="1" applyAlignment="1">
      <alignment horizontal="right" vertical="center" wrapText="1"/>
    </xf>
    <xf numFmtId="166" fontId="2" fillId="5" borderId="9" xfId="0" applyNumberFormat="1" applyFont="1" applyFill="1" applyBorder="1" applyAlignment="1">
      <alignment horizontal="center" vertical="center" wrapText="1"/>
    </xf>
    <xf numFmtId="167" fontId="2" fillId="5" borderId="9" xfId="0" applyNumberFormat="1" applyFont="1" applyFill="1" applyBorder="1" applyAlignment="1">
      <alignment horizontal="right" vertical="center" wrapText="1"/>
    </xf>
    <xf numFmtId="165" fontId="5" fillId="5" borderId="9" xfId="0" applyNumberFormat="1" applyFont="1" applyFill="1" applyBorder="1" applyAlignment="1">
      <alignment horizontal="right" vertical="center" wrapText="1"/>
    </xf>
    <xf numFmtId="168" fontId="2" fillId="5" borderId="9" xfId="0" applyNumberFormat="1" applyFont="1" applyFill="1" applyBorder="1" applyAlignment="1">
      <alignment horizontal="right" vertical="center" wrapText="1"/>
    </xf>
    <xf numFmtId="165" fontId="4" fillId="5" borderId="9" xfId="0" applyNumberFormat="1" applyFont="1" applyFill="1" applyBorder="1" applyAlignment="1">
      <alignment horizontal="right" vertical="center" wrapText="1"/>
    </xf>
    <xf numFmtId="167" fontId="2" fillId="2" borderId="9" xfId="0" applyNumberFormat="1" applyFont="1" applyFill="1" applyBorder="1" applyAlignment="1">
      <alignment horizontal="right" vertical="center" wrapText="1"/>
    </xf>
    <xf numFmtId="0" fontId="2" fillId="2" borderId="9" xfId="0" quotePrefix="1" applyFont="1" applyFill="1" applyBorder="1" applyAlignment="1">
      <alignment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left" vertical="center" wrapText="1"/>
    </xf>
    <xf numFmtId="0" fontId="2" fillId="7" borderId="9" xfId="0" applyFont="1" applyFill="1" applyBorder="1" applyAlignment="1">
      <alignment vertical="center" wrapText="1"/>
    </xf>
    <xf numFmtId="3" fontId="2" fillId="7" borderId="9" xfId="0" applyNumberFormat="1" applyFont="1" applyFill="1" applyBorder="1" applyAlignment="1">
      <alignment horizontal="center" vertical="center" wrapText="1"/>
    </xf>
    <xf numFmtId="164" fontId="2" fillId="7" borderId="9" xfId="0" applyNumberFormat="1" applyFont="1" applyFill="1" applyBorder="1" applyAlignment="1">
      <alignment horizontal="right" vertical="center" wrapText="1"/>
    </xf>
    <xf numFmtId="164" fontId="2" fillId="7" borderId="9" xfId="0" applyNumberFormat="1" applyFont="1" applyFill="1" applyBorder="1" applyAlignment="1">
      <alignment horizontal="center" vertical="center" wrapText="1"/>
    </xf>
    <xf numFmtId="0" fontId="2" fillId="7" borderId="9" xfId="0" quotePrefix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1" fontId="2" fillId="5" borderId="9" xfId="0" applyNumberFormat="1" applyFont="1" applyFill="1" applyBorder="1" applyAlignment="1">
      <alignment vertical="center" wrapText="1"/>
    </xf>
    <xf numFmtId="3" fontId="2" fillId="5" borderId="9" xfId="0" applyNumberFormat="1" applyFont="1" applyFill="1" applyBorder="1" applyAlignment="1">
      <alignment horizontal="right" vertical="center" wrapText="1"/>
    </xf>
    <xf numFmtId="1" fontId="2" fillId="5" borderId="9" xfId="0" applyNumberFormat="1" applyFont="1" applyFill="1" applyBorder="1" applyAlignment="1">
      <alignment horizontal="center" vertical="center" wrapText="1"/>
    </xf>
    <xf numFmtId="1" fontId="2" fillId="2" borderId="9" xfId="0" applyNumberFormat="1" applyFont="1" applyFill="1" applyBorder="1" applyAlignment="1">
      <alignment vertical="center" wrapText="1"/>
    </xf>
    <xf numFmtId="0" fontId="7" fillId="5" borderId="0" xfId="0" applyFont="1" applyFill="1" applyAlignment="1">
      <alignment horizontal="left" vertical="center" wrapText="1"/>
    </xf>
    <xf numFmtId="4" fontId="2" fillId="5" borderId="9" xfId="0" applyNumberFormat="1" applyFont="1" applyFill="1" applyBorder="1" applyAlignment="1">
      <alignment horizontal="right" vertical="center" wrapText="1"/>
    </xf>
    <xf numFmtId="0" fontId="2" fillId="5" borderId="9" xfId="0" applyFont="1" applyFill="1" applyBorder="1" applyAlignment="1">
      <alignment horizontal="right" vertical="center" wrapText="1"/>
    </xf>
    <xf numFmtId="0" fontId="2" fillId="9" borderId="9" xfId="0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>
      <alignment horizontal="right" vertical="center" wrapText="1"/>
    </xf>
    <xf numFmtId="0" fontId="3" fillId="2" borderId="0" xfId="0" quotePrefix="1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4" fillId="2" borderId="0" xfId="0" applyFont="1" applyFill="1"/>
    <xf numFmtId="0" fontId="3" fillId="2" borderId="0" xfId="0" applyFont="1" applyFill="1" applyAlignment="1">
      <alignment horizontal="center" vertical="center"/>
    </xf>
    <xf numFmtId="0" fontId="15" fillId="2" borderId="0" xfId="0" applyFont="1" applyFill="1"/>
    <xf numFmtId="0" fontId="15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164" fontId="1" fillId="3" borderId="2" xfId="0" applyNumberFormat="1" applyFont="1" applyFill="1" applyBorder="1" applyAlignment="1">
      <alignment horizontal="center" vertical="center" wrapText="1"/>
    </xf>
    <xf numFmtId="164" fontId="1" fillId="3" borderId="8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164" fontId="1" fillId="4" borderId="2" xfId="0" applyNumberFormat="1" applyFont="1" applyFill="1" applyBorder="1" applyAlignment="1">
      <alignment horizontal="center" vertical="center" wrapText="1"/>
    </xf>
    <xf numFmtId="164" fontId="1" fillId="4" borderId="8" xfId="0" applyNumberFormat="1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 patternType="solid">
          <fgColor rgb="FFFFE599"/>
          <bgColor rgb="FFFFE5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576942</xdr:colOff>
      <xdr:row>0</xdr:row>
      <xdr:rowOff>76200</xdr:rowOff>
    </xdr:from>
    <xdr:to>
      <xdr:col>4</xdr:col>
      <xdr:colOff>1102178</xdr:colOff>
      <xdr:row>5</xdr:row>
      <xdr:rowOff>5497</xdr:rowOff>
    </xdr:to>
    <xdr:pic>
      <xdr:nvPicPr>
        <xdr:cNvPr id="2" name="Picture 3" descr="logo-tangsel">
          <a:extLst>
            <a:ext uri="{FF2B5EF4-FFF2-40B4-BE49-F238E27FC236}">
              <a16:creationId xmlns:a16="http://schemas.microsoft.com/office/drawing/2014/main" id="{98E1DD25-FC52-4CAA-A6FD-450083392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2549" y="76200"/>
          <a:ext cx="1518558" cy="16846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5</xdr:row>
      <xdr:rowOff>81643</xdr:rowOff>
    </xdr:from>
    <xdr:to>
      <xdr:col>26</xdr:col>
      <xdr:colOff>925286</xdr:colOff>
      <xdr:row>5</xdr:row>
      <xdr:rowOff>161834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74F080D6-BE28-4D1B-8425-67BBFE252FA3}"/>
            </a:ext>
          </a:extLst>
        </xdr:cNvPr>
        <xdr:cNvCxnSpPr>
          <a:cxnSpLocks noChangeShapeType="1"/>
        </xdr:cNvCxnSpPr>
      </xdr:nvCxnSpPr>
      <xdr:spPr bwMode="auto">
        <a:xfrm flipV="1">
          <a:off x="0" y="1238250"/>
          <a:ext cx="32861250" cy="80191"/>
        </a:xfrm>
        <a:prstGeom prst="line">
          <a:avLst/>
        </a:prstGeom>
        <a:noFill/>
        <a:ln w="57150" cmpd="thickThin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3171D-588B-4B5D-84E0-B9E0F6FC67B7}">
  <sheetPr>
    <tabColor rgb="FFFFFF00"/>
    <pageSetUpPr fitToPage="1"/>
  </sheetPr>
  <dimension ref="A1:AE140"/>
  <sheetViews>
    <sheetView tabSelected="1" view="pageBreakPreview" topLeftCell="B1" zoomScale="55" zoomScaleNormal="100" zoomScaleSheetLayoutView="55" workbookViewId="0">
      <selection activeCell="P36" sqref="P36"/>
    </sheetView>
  </sheetViews>
  <sheetFormatPr defaultColWidth="14.42578125" defaultRowHeight="15" customHeight="1"/>
  <cols>
    <col min="1" max="1" width="5.42578125" style="4" customWidth="1"/>
    <col min="2" max="2" width="71" style="4" customWidth="1"/>
    <col min="3" max="3" width="49.42578125" style="4" customWidth="1"/>
    <col min="4" max="4" width="14.85546875" style="4" customWidth="1"/>
    <col min="5" max="5" width="65.5703125" style="4" customWidth="1"/>
    <col min="6" max="6" width="22.140625" style="4" customWidth="1"/>
    <col min="7" max="7" width="21" style="4" customWidth="1"/>
    <col min="8" max="8" width="8.7109375" style="4" customWidth="1"/>
    <col min="9" max="9" width="8.42578125" style="4" customWidth="1"/>
    <col min="10" max="10" width="8.7109375" style="4" customWidth="1"/>
    <col min="11" max="11" width="14.85546875" style="4" customWidth="1"/>
    <col min="12" max="12" width="25" style="4" customWidth="1"/>
    <col min="13" max="13" width="21.85546875" style="4" customWidth="1"/>
    <col min="14" max="14" width="28.28515625" style="4" customWidth="1"/>
    <col min="15" max="15" width="25.28515625" style="4" customWidth="1"/>
    <col min="16" max="16" width="24.7109375" style="4" customWidth="1"/>
    <col min="17" max="17" width="24" style="4" customWidth="1"/>
    <col min="18" max="19" width="13.7109375" style="4" hidden="1" customWidth="1"/>
    <col min="20" max="20" width="14.28515625" style="4" hidden="1" customWidth="1"/>
    <col min="21" max="21" width="11.7109375" style="4" hidden="1" customWidth="1"/>
    <col min="22" max="22" width="11.85546875" style="4" hidden="1" customWidth="1"/>
    <col min="23" max="23" width="12.42578125" style="4" hidden="1" customWidth="1"/>
    <col min="24" max="24" width="23.28515625" style="4" customWidth="1"/>
    <col min="25" max="25" width="15.85546875" style="4" customWidth="1"/>
    <col min="26" max="26" width="16.140625" style="4" hidden="1" customWidth="1"/>
    <col min="27" max="27" width="14.28515625" style="4" customWidth="1"/>
    <col min="28" max="28" width="14.28515625" style="4" hidden="1" customWidth="1"/>
    <col min="29" max="29" width="18.5703125" style="4" hidden="1" customWidth="1"/>
    <col min="30" max="30" width="17.140625" style="4" hidden="1" customWidth="1"/>
    <col min="31" max="31" width="22" style="4" hidden="1" customWidth="1"/>
    <col min="32" max="16384" width="14.42578125" style="4"/>
  </cols>
  <sheetData>
    <row r="1" spans="1:31" ht="15" customHeight="1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2"/>
      <c r="AC1" s="2"/>
      <c r="AD1" s="3"/>
      <c r="AE1" s="3"/>
    </row>
    <row r="2" spans="1:31" ht="30.75">
      <c r="A2" s="81" t="s">
        <v>670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2"/>
      <c r="AC2" s="2"/>
      <c r="AD2" s="3"/>
      <c r="AE2" s="3"/>
    </row>
    <row r="3" spans="1:31" ht="30">
      <c r="A3" s="86" t="s">
        <v>671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2"/>
      <c r="AC3" s="2"/>
      <c r="AD3" s="3"/>
      <c r="AE3" s="3"/>
    </row>
    <row r="4" spans="1:31" ht="30.75">
      <c r="A4" s="81" t="s">
        <v>672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2"/>
      <c r="AC4" s="2"/>
      <c r="AD4" s="3"/>
      <c r="AE4" s="3"/>
    </row>
    <row r="5" spans="1:31" ht="30.75">
      <c r="A5" s="81" t="s">
        <v>673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2"/>
      <c r="AC5" s="2"/>
      <c r="AD5" s="3"/>
      <c r="AE5" s="3"/>
    </row>
    <row r="6" spans="1:31" ht="15" customHeight="1">
      <c r="A6"/>
      <c r="B6"/>
      <c r="C6"/>
      <c r="D6"/>
      <c r="E6" s="73" t="s">
        <v>674</v>
      </c>
      <c r="F6"/>
      <c r="G6"/>
      <c r="H6"/>
      <c r="I6"/>
      <c r="J6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2"/>
      <c r="AC6" s="2"/>
      <c r="AD6" s="3"/>
      <c r="AE6" s="3"/>
    </row>
    <row r="7" spans="1:31" ht="1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2"/>
      <c r="AC7" s="2"/>
      <c r="AD7" s="3"/>
      <c r="AE7" s="3"/>
    </row>
    <row r="8" spans="1:31" s="76" customFormat="1" ht="21">
      <c r="A8" s="82" t="s">
        <v>675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74"/>
      <c r="AC8" s="74"/>
      <c r="AD8" s="75"/>
      <c r="AE8" s="75"/>
    </row>
    <row r="9" spans="1:31" s="76" customFormat="1" ht="21">
      <c r="A9" s="83" t="s">
        <v>680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74"/>
      <c r="AC9" s="74"/>
      <c r="AD9" s="75"/>
      <c r="AE9" s="75"/>
    </row>
    <row r="10" spans="1:31" ht="15.7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2"/>
      <c r="AC10" s="2"/>
      <c r="AD10" s="3"/>
      <c r="AE10" s="3"/>
    </row>
    <row r="11" spans="1:31" ht="29.25" customHeight="1">
      <c r="A11" s="87" t="s">
        <v>0</v>
      </c>
      <c r="B11" s="87" t="s">
        <v>1</v>
      </c>
      <c r="C11" s="89" t="s">
        <v>2</v>
      </c>
      <c r="D11" s="90"/>
      <c r="E11" s="89" t="s">
        <v>3</v>
      </c>
      <c r="F11" s="91"/>
      <c r="G11" s="90"/>
      <c r="H11" s="89" t="s">
        <v>4</v>
      </c>
      <c r="I11" s="91"/>
      <c r="J11" s="90"/>
      <c r="K11" s="87" t="s">
        <v>5</v>
      </c>
      <c r="L11" s="84" t="s">
        <v>6</v>
      </c>
      <c r="M11" s="84" t="s">
        <v>7</v>
      </c>
      <c r="N11" s="84" t="s">
        <v>8</v>
      </c>
      <c r="O11" s="84" t="s">
        <v>9</v>
      </c>
      <c r="P11" s="84" t="s">
        <v>10</v>
      </c>
      <c r="Q11" s="84" t="s">
        <v>11</v>
      </c>
      <c r="R11" s="94" t="s">
        <v>12</v>
      </c>
      <c r="S11" s="95"/>
      <c r="T11" s="95"/>
      <c r="U11" s="95"/>
      <c r="V11" s="95"/>
      <c r="W11" s="87" t="s">
        <v>13</v>
      </c>
      <c r="X11" s="84" t="s">
        <v>14</v>
      </c>
      <c r="Y11" s="84" t="s">
        <v>15</v>
      </c>
      <c r="Z11" s="84" t="s">
        <v>16</v>
      </c>
      <c r="AA11" s="84" t="s">
        <v>17</v>
      </c>
      <c r="AB11" s="92" t="s">
        <v>18</v>
      </c>
      <c r="AC11" s="92" t="s">
        <v>19</v>
      </c>
      <c r="AD11" s="92" t="s">
        <v>20</v>
      </c>
      <c r="AE11" s="92" t="s">
        <v>21</v>
      </c>
    </row>
    <row r="12" spans="1:31" ht="29.25" customHeight="1">
      <c r="A12" s="88"/>
      <c r="B12" s="88"/>
      <c r="C12" s="6" t="s">
        <v>22</v>
      </c>
      <c r="D12" s="6" t="s">
        <v>23</v>
      </c>
      <c r="E12" s="6" t="s">
        <v>24</v>
      </c>
      <c r="F12" s="6" t="s">
        <v>25</v>
      </c>
      <c r="G12" s="6" t="s">
        <v>26</v>
      </c>
      <c r="H12" s="6" t="s">
        <v>27</v>
      </c>
      <c r="I12" s="6" t="s">
        <v>28</v>
      </c>
      <c r="J12" s="7" t="s">
        <v>29</v>
      </c>
      <c r="K12" s="88"/>
      <c r="L12" s="85"/>
      <c r="M12" s="85"/>
      <c r="N12" s="85"/>
      <c r="O12" s="85"/>
      <c r="P12" s="85"/>
      <c r="Q12" s="85"/>
      <c r="R12" s="6" t="s">
        <v>30</v>
      </c>
      <c r="S12" s="6" t="s">
        <v>31</v>
      </c>
      <c r="T12" s="6" t="s">
        <v>32</v>
      </c>
      <c r="U12" s="6" t="s">
        <v>33</v>
      </c>
      <c r="V12" s="6" t="s">
        <v>34</v>
      </c>
      <c r="W12" s="88"/>
      <c r="X12" s="85"/>
      <c r="Y12" s="85"/>
      <c r="Z12" s="85"/>
      <c r="AA12" s="85"/>
      <c r="AB12" s="93"/>
      <c r="AC12" s="93"/>
      <c r="AD12" s="93"/>
      <c r="AE12" s="93"/>
    </row>
    <row r="13" spans="1:31" ht="35.1" customHeight="1">
      <c r="A13" s="8">
        <v>1</v>
      </c>
      <c r="B13" s="9" t="s">
        <v>35</v>
      </c>
      <c r="C13" s="9" t="s">
        <v>36</v>
      </c>
      <c r="D13" s="10">
        <v>40217</v>
      </c>
      <c r="E13" s="11" t="s">
        <v>37</v>
      </c>
      <c r="F13" s="9" t="s">
        <v>38</v>
      </c>
      <c r="G13" s="9" t="s">
        <v>39</v>
      </c>
      <c r="H13" s="8">
        <v>225</v>
      </c>
      <c r="I13" s="8">
        <v>283</v>
      </c>
      <c r="J13" s="12">
        <v>508</v>
      </c>
      <c r="K13" s="8">
        <v>0</v>
      </c>
      <c r="L13" s="13">
        <v>15665053766</v>
      </c>
      <c r="M13" s="13">
        <v>291376046</v>
      </c>
      <c r="N13" s="13">
        <v>15956429812</v>
      </c>
      <c r="O13" s="13">
        <v>14046051808</v>
      </c>
      <c r="P13" s="13">
        <v>1460805507</v>
      </c>
      <c r="Q13" s="10">
        <v>44916</v>
      </c>
      <c r="R13" s="8"/>
      <c r="S13" s="8"/>
      <c r="T13" s="8"/>
      <c r="U13" s="8"/>
      <c r="V13" s="8"/>
      <c r="W13" s="8"/>
      <c r="X13" s="8" t="s">
        <v>40</v>
      </c>
      <c r="Y13" s="8" t="s">
        <v>41</v>
      </c>
      <c r="Z13" s="14" t="s">
        <v>42</v>
      </c>
      <c r="AA13" s="11"/>
      <c r="AB13" s="8" t="s">
        <v>43</v>
      </c>
      <c r="AC13" s="15" t="s">
        <v>44</v>
      </c>
      <c r="AD13" s="16">
        <v>2</v>
      </c>
      <c r="AE13" s="16" t="s">
        <v>45</v>
      </c>
    </row>
    <row r="14" spans="1:31" ht="35.1" customHeight="1">
      <c r="A14" s="17">
        <v>2</v>
      </c>
      <c r="B14" s="9" t="s">
        <v>46</v>
      </c>
      <c r="C14" s="9" t="s">
        <v>47</v>
      </c>
      <c r="D14" s="10">
        <v>44104</v>
      </c>
      <c r="E14" s="11" t="s">
        <v>48</v>
      </c>
      <c r="F14" s="9" t="s">
        <v>49</v>
      </c>
      <c r="G14" s="9" t="s">
        <v>50</v>
      </c>
      <c r="H14" s="8">
        <v>307</v>
      </c>
      <c r="I14" s="8">
        <v>4</v>
      </c>
      <c r="J14" s="12">
        <f t="shared" ref="J14:J19" si="0">H14+I14</f>
        <v>311</v>
      </c>
      <c r="K14" s="8">
        <v>3</v>
      </c>
      <c r="L14" s="13">
        <f>N14-M14</f>
        <v>702435305</v>
      </c>
      <c r="M14" s="13">
        <v>1605725051</v>
      </c>
      <c r="N14" s="13">
        <v>2308160356</v>
      </c>
      <c r="O14" s="13">
        <v>2250464219</v>
      </c>
      <c r="P14" s="13">
        <v>70053172</v>
      </c>
      <c r="Q14" s="10">
        <v>44933</v>
      </c>
      <c r="R14" s="8"/>
      <c r="S14" s="8"/>
      <c r="T14" s="8"/>
      <c r="U14" s="8"/>
      <c r="V14" s="8"/>
      <c r="W14" s="8"/>
      <c r="X14" s="8" t="s">
        <v>40</v>
      </c>
      <c r="Y14" s="8" t="s">
        <v>41</v>
      </c>
      <c r="Z14" s="14" t="s">
        <v>51</v>
      </c>
      <c r="AA14" s="11"/>
      <c r="AB14" s="8" t="s">
        <v>52</v>
      </c>
      <c r="AC14" s="15" t="s">
        <v>53</v>
      </c>
      <c r="AD14" s="16">
        <v>80</v>
      </c>
      <c r="AE14" s="16"/>
    </row>
    <row r="15" spans="1:31" ht="35.1" customHeight="1">
      <c r="A15" s="18">
        <v>3</v>
      </c>
      <c r="B15" s="19" t="s">
        <v>54</v>
      </c>
      <c r="C15" s="16" t="s">
        <v>55</v>
      </c>
      <c r="D15" s="20">
        <v>44804</v>
      </c>
      <c r="E15" s="16" t="s">
        <v>56</v>
      </c>
      <c r="F15" s="19" t="s">
        <v>57</v>
      </c>
      <c r="G15" s="19" t="s">
        <v>58</v>
      </c>
      <c r="H15" s="18">
        <v>40</v>
      </c>
      <c r="I15" s="18">
        <v>88</v>
      </c>
      <c r="J15" s="21">
        <f t="shared" si="0"/>
        <v>128</v>
      </c>
      <c r="K15" s="18">
        <v>0</v>
      </c>
      <c r="L15" s="22">
        <f>N15-M15</f>
        <v>473777000</v>
      </c>
      <c r="M15" s="22">
        <v>1238140000</v>
      </c>
      <c r="N15" s="22">
        <v>1711917000</v>
      </c>
      <c r="O15" s="22">
        <f>1159160000+500000</f>
        <v>1159660000</v>
      </c>
      <c r="P15" s="22">
        <v>185137000</v>
      </c>
      <c r="Q15" s="23">
        <v>44933</v>
      </c>
      <c r="R15" s="18"/>
      <c r="S15" s="18"/>
      <c r="T15" s="18"/>
      <c r="U15" s="18"/>
      <c r="V15" s="18"/>
      <c r="W15" s="18"/>
      <c r="X15" s="18" t="s">
        <v>59</v>
      </c>
      <c r="Y15" s="18" t="s">
        <v>60</v>
      </c>
      <c r="Z15" s="24" t="s">
        <v>61</v>
      </c>
      <c r="AA15" s="16"/>
      <c r="AB15" s="18"/>
      <c r="AC15" s="25" t="s">
        <v>62</v>
      </c>
      <c r="AD15" s="16"/>
      <c r="AE15" s="16"/>
    </row>
    <row r="16" spans="1:31" ht="35.1" customHeight="1">
      <c r="A16" s="8">
        <v>4</v>
      </c>
      <c r="B16" s="9" t="s">
        <v>63</v>
      </c>
      <c r="C16" s="11" t="s">
        <v>64</v>
      </c>
      <c r="D16" s="10">
        <v>36402</v>
      </c>
      <c r="E16" s="11" t="s">
        <v>65</v>
      </c>
      <c r="F16" s="11" t="s">
        <v>66</v>
      </c>
      <c r="G16" s="9" t="s">
        <v>67</v>
      </c>
      <c r="H16" s="8"/>
      <c r="I16" s="8"/>
      <c r="J16" s="12">
        <v>258</v>
      </c>
      <c r="K16" s="8">
        <v>13</v>
      </c>
      <c r="L16" s="13">
        <v>4619271180</v>
      </c>
      <c r="M16" s="13">
        <v>0</v>
      </c>
      <c r="N16" s="13">
        <v>6580965659</v>
      </c>
      <c r="O16" s="13">
        <v>4022155691</v>
      </c>
      <c r="P16" s="13">
        <v>483100000</v>
      </c>
      <c r="Q16" s="10">
        <v>44935</v>
      </c>
      <c r="R16" s="8"/>
      <c r="S16" s="8"/>
      <c r="T16" s="8"/>
      <c r="U16" s="8"/>
      <c r="V16" s="8"/>
      <c r="W16" s="8"/>
      <c r="X16" s="8" t="s">
        <v>59</v>
      </c>
      <c r="Y16" s="8" t="s">
        <v>60</v>
      </c>
      <c r="Z16" s="14" t="s">
        <v>42</v>
      </c>
      <c r="AA16" s="11"/>
      <c r="AB16" s="8" t="s">
        <v>68</v>
      </c>
      <c r="AC16" s="15" t="s">
        <v>69</v>
      </c>
      <c r="AD16" s="16">
        <v>1</v>
      </c>
      <c r="AE16" s="16"/>
    </row>
    <row r="17" spans="1:31" ht="35.1" customHeight="1">
      <c r="A17" s="17">
        <v>5</v>
      </c>
      <c r="B17" s="19" t="s">
        <v>70</v>
      </c>
      <c r="C17" s="19" t="s">
        <v>71</v>
      </c>
      <c r="D17" s="23">
        <v>43376</v>
      </c>
      <c r="E17" s="16" t="s">
        <v>72</v>
      </c>
      <c r="F17" s="19" t="s">
        <v>73</v>
      </c>
      <c r="G17" s="19" t="s">
        <v>73</v>
      </c>
      <c r="H17" s="18"/>
      <c r="I17" s="18"/>
      <c r="J17" s="21"/>
      <c r="K17" s="18"/>
      <c r="L17" s="22"/>
      <c r="M17" s="22"/>
      <c r="N17" s="22"/>
      <c r="O17" s="22"/>
      <c r="P17" s="22"/>
      <c r="Q17" s="23">
        <v>44935</v>
      </c>
      <c r="R17" s="18"/>
      <c r="S17" s="18"/>
      <c r="T17" s="18"/>
      <c r="U17" s="18"/>
      <c r="V17" s="18"/>
      <c r="W17" s="18"/>
      <c r="X17" s="18" t="s">
        <v>59</v>
      </c>
      <c r="Y17" s="18" t="s">
        <v>41</v>
      </c>
      <c r="Z17" s="24" t="s">
        <v>74</v>
      </c>
      <c r="AA17" s="16"/>
      <c r="AB17" s="18" t="s">
        <v>75</v>
      </c>
      <c r="AC17" s="25" t="s">
        <v>76</v>
      </c>
      <c r="AD17" s="16"/>
      <c r="AE17" s="16"/>
    </row>
    <row r="18" spans="1:31" ht="35.1" customHeight="1">
      <c r="A18" s="18">
        <v>6</v>
      </c>
      <c r="B18" s="19" t="s">
        <v>77</v>
      </c>
      <c r="C18" s="16" t="s">
        <v>78</v>
      </c>
      <c r="D18" s="23">
        <v>44608</v>
      </c>
      <c r="E18" s="16" t="s">
        <v>79</v>
      </c>
      <c r="F18" s="16" t="s">
        <v>80</v>
      </c>
      <c r="G18" s="19" t="s">
        <v>81</v>
      </c>
      <c r="H18" s="18">
        <v>21</v>
      </c>
      <c r="I18" s="18">
        <v>21</v>
      </c>
      <c r="J18" s="21">
        <f t="shared" si="0"/>
        <v>42</v>
      </c>
      <c r="K18" s="18">
        <v>0</v>
      </c>
      <c r="L18" s="22">
        <f>M18+N18</f>
        <v>201890000</v>
      </c>
      <c r="M18" s="22">
        <v>0</v>
      </c>
      <c r="N18" s="22">
        <v>201890000</v>
      </c>
      <c r="O18" s="22">
        <v>264040000</v>
      </c>
      <c r="P18" s="22">
        <v>13820000</v>
      </c>
      <c r="Q18" s="23">
        <v>44937</v>
      </c>
      <c r="R18" s="18"/>
      <c r="S18" s="18"/>
      <c r="T18" s="18"/>
      <c r="U18" s="18"/>
      <c r="V18" s="18"/>
      <c r="W18" s="18"/>
      <c r="X18" s="18" t="s">
        <v>59</v>
      </c>
      <c r="Y18" s="18" t="s">
        <v>60</v>
      </c>
      <c r="Z18" s="24" t="s">
        <v>42</v>
      </c>
      <c r="AA18" s="16"/>
      <c r="AB18" s="18" t="s">
        <v>82</v>
      </c>
      <c r="AC18" s="25" t="s">
        <v>83</v>
      </c>
      <c r="AD18" s="16"/>
      <c r="AE18" s="16"/>
    </row>
    <row r="19" spans="1:31" ht="35.1" customHeight="1">
      <c r="A19" s="8">
        <v>7</v>
      </c>
      <c r="B19" s="9" t="s">
        <v>84</v>
      </c>
      <c r="C19" s="9" t="s">
        <v>85</v>
      </c>
      <c r="D19" s="10">
        <v>35859</v>
      </c>
      <c r="E19" s="11" t="s">
        <v>86</v>
      </c>
      <c r="F19" s="9" t="s">
        <v>87</v>
      </c>
      <c r="G19" s="9" t="s">
        <v>87</v>
      </c>
      <c r="H19" s="8">
        <v>60</v>
      </c>
      <c r="I19" s="8">
        <v>68</v>
      </c>
      <c r="J19" s="12">
        <f t="shared" si="0"/>
        <v>128</v>
      </c>
      <c r="K19" s="8">
        <v>0</v>
      </c>
      <c r="L19" s="13">
        <f>1665924867-664538500</f>
        <v>1001386367</v>
      </c>
      <c r="M19" s="13">
        <v>664538500</v>
      </c>
      <c r="N19" s="13">
        <f>L19+M19</f>
        <v>1665924867</v>
      </c>
      <c r="O19" s="13">
        <v>2320360870</v>
      </c>
      <c r="P19" s="13">
        <v>207507300</v>
      </c>
      <c r="Q19" s="10">
        <v>44940</v>
      </c>
      <c r="R19" s="8"/>
      <c r="S19" s="8"/>
      <c r="T19" s="8"/>
      <c r="U19" s="8"/>
      <c r="V19" s="8"/>
      <c r="W19" s="8"/>
      <c r="X19" s="8" t="s">
        <v>59</v>
      </c>
      <c r="Y19" s="8" t="s">
        <v>60</v>
      </c>
      <c r="Z19" s="14" t="s">
        <v>61</v>
      </c>
      <c r="AA19" s="11"/>
      <c r="AB19" s="8" t="s">
        <v>88</v>
      </c>
      <c r="AC19" s="15" t="s">
        <v>89</v>
      </c>
      <c r="AD19" s="16">
        <v>6</v>
      </c>
      <c r="AE19" s="16"/>
    </row>
    <row r="20" spans="1:31" ht="35.1" customHeight="1">
      <c r="A20" s="8">
        <v>8</v>
      </c>
      <c r="B20" s="9" t="s">
        <v>90</v>
      </c>
      <c r="C20" s="9" t="s">
        <v>91</v>
      </c>
      <c r="D20" s="10">
        <v>41617</v>
      </c>
      <c r="E20" s="11" t="s">
        <v>92</v>
      </c>
      <c r="F20" s="9" t="s">
        <v>93</v>
      </c>
      <c r="G20" s="9" t="s">
        <v>87</v>
      </c>
      <c r="H20" s="8"/>
      <c r="I20" s="8"/>
      <c r="J20" s="12">
        <v>41</v>
      </c>
      <c r="K20" s="8"/>
      <c r="L20" s="13">
        <f>2050000+76015000+57103000+41970000</f>
        <v>177138000</v>
      </c>
      <c r="M20" s="13">
        <v>0</v>
      </c>
      <c r="N20" s="13">
        <v>193280000</v>
      </c>
      <c r="O20" s="13">
        <v>41970000</v>
      </c>
      <c r="P20" s="13">
        <v>33970000</v>
      </c>
      <c r="Q20" s="10">
        <v>44936</v>
      </c>
      <c r="R20" s="8"/>
      <c r="S20" s="8"/>
      <c r="T20" s="8"/>
      <c r="U20" s="8"/>
      <c r="V20" s="8"/>
      <c r="W20" s="8"/>
      <c r="X20" s="8" t="s">
        <v>40</v>
      </c>
      <c r="Y20" s="8" t="s">
        <v>60</v>
      </c>
      <c r="Z20" s="14" t="s">
        <v>42</v>
      </c>
      <c r="AA20" s="11"/>
      <c r="AB20" s="8" t="s">
        <v>94</v>
      </c>
      <c r="AC20" s="15" t="s">
        <v>95</v>
      </c>
      <c r="AD20" s="16">
        <v>15</v>
      </c>
      <c r="AE20" s="16"/>
    </row>
    <row r="21" spans="1:31" ht="35.1" customHeight="1">
      <c r="A21" s="17">
        <v>9</v>
      </c>
      <c r="B21" s="9" t="s">
        <v>96</v>
      </c>
      <c r="C21" s="11" t="s">
        <v>97</v>
      </c>
      <c r="D21" s="10">
        <v>43823</v>
      </c>
      <c r="E21" s="11" t="s">
        <v>98</v>
      </c>
      <c r="F21" s="9" t="s">
        <v>99</v>
      </c>
      <c r="G21" s="9" t="s">
        <v>67</v>
      </c>
      <c r="H21" s="8"/>
      <c r="I21" s="8"/>
      <c r="J21" s="12"/>
      <c r="K21" s="8"/>
      <c r="L21" s="13"/>
      <c r="M21" s="13"/>
      <c r="N21" s="13"/>
      <c r="O21" s="13"/>
      <c r="P21" s="13"/>
      <c r="Q21" s="10">
        <v>44944</v>
      </c>
      <c r="R21" s="8"/>
      <c r="S21" s="8"/>
      <c r="T21" s="8"/>
      <c r="U21" s="8"/>
      <c r="V21" s="8"/>
      <c r="W21" s="8"/>
      <c r="X21" s="8" t="s">
        <v>59</v>
      </c>
      <c r="Y21" s="8" t="s">
        <v>41</v>
      </c>
      <c r="Z21" s="14" t="s">
        <v>74</v>
      </c>
      <c r="AA21" s="11"/>
      <c r="AB21" s="8" t="s">
        <v>100</v>
      </c>
      <c r="AC21" s="15" t="s">
        <v>101</v>
      </c>
      <c r="AD21" s="16">
        <v>3</v>
      </c>
      <c r="AE21" s="16"/>
    </row>
    <row r="22" spans="1:31" ht="35.1" customHeight="1">
      <c r="A22" s="8">
        <f t="shared" ref="A22:A85" si="1">A21+1</f>
        <v>10</v>
      </c>
      <c r="B22" s="9" t="s">
        <v>102</v>
      </c>
      <c r="C22" s="11" t="s">
        <v>103</v>
      </c>
      <c r="D22" s="10">
        <v>44543</v>
      </c>
      <c r="E22" s="11" t="s">
        <v>104</v>
      </c>
      <c r="F22" s="11" t="s">
        <v>105</v>
      </c>
      <c r="G22" s="9" t="s">
        <v>50</v>
      </c>
      <c r="H22" s="8">
        <v>52</v>
      </c>
      <c r="I22" s="12">
        <f>J22-H22</f>
        <v>51</v>
      </c>
      <c r="J22" s="12">
        <v>103</v>
      </c>
      <c r="K22" s="8"/>
      <c r="L22" s="13">
        <v>1089402546</v>
      </c>
      <c r="M22" s="13">
        <v>0</v>
      </c>
      <c r="N22" s="13">
        <v>1458807117</v>
      </c>
      <c r="O22" s="13">
        <v>169964899</v>
      </c>
      <c r="P22" s="13">
        <v>126529081</v>
      </c>
      <c r="Q22" s="10">
        <v>44944</v>
      </c>
      <c r="R22" s="8"/>
      <c r="S22" s="8"/>
      <c r="T22" s="8"/>
      <c r="U22" s="8"/>
      <c r="V22" s="8"/>
      <c r="W22" s="8"/>
      <c r="X22" s="8" t="s">
        <v>59</v>
      </c>
      <c r="Y22" s="8" t="s">
        <v>106</v>
      </c>
      <c r="Z22" s="14" t="s">
        <v>42</v>
      </c>
      <c r="AA22" s="11"/>
      <c r="AB22" s="8" t="s">
        <v>107</v>
      </c>
      <c r="AC22" s="15" t="s">
        <v>108</v>
      </c>
      <c r="AD22" s="16">
        <v>129</v>
      </c>
      <c r="AE22" s="25" t="s">
        <v>109</v>
      </c>
    </row>
    <row r="23" spans="1:31" ht="35.1" customHeight="1">
      <c r="A23" s="17">
        <f t="shared" si="1"/>
        <v>11</v>
      </c>
      <c r="B23" s="19" t="s">
        <v>110</v>
      </c>
      <c r="C23" s="19" t="s">
        <v>111</v>
      </c>
      <c r="D23" s="26" t="s">
        <v>112</v>
      </c>
      <c r="E23" s="16" t="s">
        <v>113</v>
      </c>
      <c r="F23" s="16" t="s">
        <v>114</v>
      </c>
      <c r="G23" s="19" t="s">
        <v>87</v>
      </c>
      <c r="H23" s="18">
        <v>19</v>
      </c>
      <c r="I23" s="21">
        <f>J23-H23</f>
        <v>35</v>
      </c>
      <c r="J23" s="21">
        <v>54</v>
      </c>
      <c r="K23" s="18"/>
      <c r="L23" s="22">
        <v>25650000</v>
      </c>
      <c r="M23" s="22">
        <v>0</v>
      </c>
      <c r="N23" s="22">
        <v>86215415</v>
      </c>
      <c r="O23" s="22">
        <v>24009550</v>
      </c>
      <c r="P23" s="22">
        <v>8219100</v>
      </c>
      <c r="Q23" s="23">
        <v>44952</v>
      </c>
      <c r="R23" s="18"/>
      <c r="S23" s="18"/>
      <c r="T23" s="18"/>
      <c r="U23" s="18"/>
      <c r="V23" s="18"/>
      <c r="W23" s="18"/>
      <c r="X23" s="18" t="s">
        <v>59</v>
      </c>
      <c r="Y23" s="18" t="s">
        <v>115</v>
      </c>
      <c r="Z23" s="24" t="s">
        <v>42</v>
      </c>
      <c r="AA23" s="16"/>
      <c r="AB23" s="18"/>
      <c r="AC23" s="18"/>
      <c r="AD23" s="16"/>
      <c r="AE23" s="16"/>
    </row>
    <row r="24" spans="1:31" ht="35.1" customHeight="1">
      <c r="A24" s="8">
        <f t="shared" si="1"/>
        <v>12</v>
      </c>
      <c r="B24" s="9" t="s">
        <v>116</v>
      </c>
      <c r="C24" s="11" t="s">
        <v>117</v>
      </c>
      <c r="D24" s="10">
        <v>42355</v>
      </c>
      <c r="E24" s="11" t="s">
        <v>118</v>
      </c>
      <c r="F24" s="11" t="s">
        <v>105</v>
      </c>
      <c r="G24" s="9" t="s">
        <v>50</v>
      </c>
      <c r="H24" s="8">
        <v>21</v>
      </c>
      <c r="I24" s="8">
        <v>9</v>
      </c>
      <c r="J24" s="12">
        <f>H24+I24</f>
        <v>30</v>
      </c>
      <c r="K24" s="8">
        <v>11</v>
      </c>
      <c r="L24" s="13">
        <v>866884364</v>
      </c>
      <c r="M24" s="13">
        <v>219216310</v>
      </c>
      <c r="N24" s="13">
        <v>1086100674</v>
      </c>
      <c r="O24" s="13">
        <v>429000000</v>
      </c>
      <c r="P24" s="13">
        <v>33197590</v>
      </c>
      <c r="Q24" s="10">
        <v>44941</v>
      </c>
      <c r="R24" s="8"/>
      <c r="S24" s="8"/>
      <c r="T24" s="8"/>
      <c r="U24" s="8"/>
      <c r="V24" s="8"/>
      <c r="W24" s="8"/>
      <c r="X24" s="8" t="s">
        <v>40</v>
      </c>
      <c r="Y24" s="8" t="s">
        <v>106</v>
      </c>
      <c r="Z24" s="14" t="s">
        <v>42</v>
      </c>
      <c r="AA24" s="11"/>
      <c r="AB24" s="8" t="s">
        <v>119</v>
      </c>
      <c r="AC24" s="15" t="s">
        <v>120</v>
      </c>
      <c r="AD24" s="16">
        <v>30</v>
      </c>
      <c r="AE24" s="25" t="s">
        <v>121</v>
      </c>
    </row>
    <row r="25" spans="1:31" ht="35.1" customHeight="1">
      <c r="A25" s="8">
        <f t="shared" si="1"/>
        <v>13</v>
      </c>
      <c r="B25" s="9" t="s">
        <v>122</v>
      </c>
      <c r="C25" s="9" t="s">
        <v>123</v>
      </c>
      <c r="D25" s="10">
        <v>35291</v>
      </c>
      <c r="E25" s="11" t="s">
        <v>124</v>
      </c>
      <c r="F25" s="11" t="s">
        <v>67</v>
      </c>
      <c r="G25" s="9" t="s">
        <v>67</v>
      </c>
      <c r="H25" s="8">
        <v>28</v>
      </c>
      <c r="I25" s="8">
        <v>36</v>
      </c>
      <c r="J25" s="12">
        <f>H25+I25</f>
        <v>64</v>
      </c>
      <c r="K25" s="8">
        <v>2</v>
      </c>
      <c r="L25" s="13">
        <v>749783518</v>
      </c>
      <c r="M25" s="13">
        <v>0</v>
      </c>
      <c r="N25" s="13">
        <v>997551018</v>
      </c>
      <c r="O25" s="13">
        <v>77701124</v>
      </c>
      <c r="P25" s="13">
        <v>61551124</v>
      </c>
      <c r="Q25" s="10">
        <v>44945</v>
      </c>
      <c r="R25" s="8"/>
      <c r="S25" s="8"/>
      <c r="T25" s="8"/>
      <c r="U25" s="8"/>
      <c r="V25" s="8"/>
      <c r="W25" s="8"/>
      <c r="X25" s="8" t="s">
        <v>59</v>
      </c>
      <c r="Y25" s="8" t="s">
        <v>106</v>
      </c>
      <c r="Z25" s="14" t="s">
        <v>42</v>
      </c>
      <c r="AA25" s="11"/>
      <c r="AB25" s="8" t="s">
        <v>125</v>
      </c>
      <c r="AC25" s="15" t="s">
        <v>126</v>
      </c>
      <c r="AD25" s="16">
        <v>7</v>
      </c>
      <c r="AE25" s="16" t="s">
        <v>127</v>
      </c>
    </row>
    <row r="26" spans="1:31" ht="35.1" customHeight="1">
      <c r="A26" s="17">
        <f t="shared" si="1"/>
        <v>14</v>
      </c>
      <c r="B26" s="19" t="s">
        <v>128</v>
      </c>
      <c r="C26" s="16" t="s">
        <v>129</v>
      </c>
      <c r="D26" s="23">
        <v>41376</v>
      </c>
      <c r="E26" s="16"/>
      <c r="F26" s="16"/>
      <c r="G26" s="19" t="s">
        <v>50</v>
      </c>
      <c r="H26" s="18"/>
      <c r="I26" s="18"/>
      <c r="J26" s="21">
        <v>693</v>
      </c>
      <c r="K26" s="18">
        <v>6</v>
      </c>
      <c r="L26" s="22">
        <v>276063000</v>
      </c>
      <c r="M26" s="22"/>
      <c r="N26" s="22">
        <v>2465518369</v>
      </c>
      <c r="O26" s="22">
        <v>323735832</v>
      </c>
      <c r="P26" s="22">
        <v>-262397550</v>
      </c>
      <c r="Q26" s="23">
        <v>44951</v>
      </c>
      <c r="R26" s="18"/>
      <c r="S26" s="18"/>
      <c r="T26" s="18"/>
      <c r="U26" s="18"/>
      <c r="V26" s="18"/>
      <c r="W26" s="18"/>
      <c r="X26" s="18" t="s">
        <v>40</v>
      </c>
      <c r="Y26" s="18" t="s">
        <v>41</v>
      </c>
      <c r="Z26" s="24" t="s">
        <v>42</v>
      </c>
      <c r="AA26" s="16"/>
      <c r="AB26" s="18"/>
      <c r="AC26" s="18"/>
      <c r="AD26" s="16" t="s">
        <v>130</v>
      </c>
      <c r="AE26" s="16"/>
    </row>
    <row r="27" spans="1:31" ht="35.1" customHeight="1">
      <c r="A27" s="8">
        <f t="shared" si="1"/>
        <v>15</v>
      </c>
      <c r="B27" s="9" t="s">
        <v>131</v>
      </c>
      <c r="C27" s="11" t="s">
        <v>132</v>
      </c>
      <c r="D27" s="10">
        <v>39125</v>
      </c>
      <c r="E27" s="11" t="s">
        <v>133</v>
      </c>
      <c r="F27" s="11" t="s">
        <v>134</v>
      </c>
      <c r="G27" s="9" t="s">
        <v>73</v>
      </c>
      <c r="H27" s="8"/>
      <c r="I27" s="8"/>
      <c r="J27" s="12">
        <v>109</v>
      </c>
      <c r="K27" s="8"/>
      <c r="L27" s="13">
        <v>770153221</v>
      </c>
      <c r="M27" s="13">
        <v>0</v>
      </c>
      <c r="N27" s="13">
        <v>981845775</v>
      </c>
      <c r="O27" s="13">
        <v>55045500</v>
      </c>
      <c r="P27" s="13">
        <v>48700500</v>
      </c>
      <c r="Q27" s="10">
        <v>44968</v>
      </c>
      <c r="R27" s="8"/>
      <c r="S27" s="8"/>
      <c r="T27" s="8"/>
      <c r="U27" s="8"/>
      <c r="V27" s="8"/>
      <c r="W27" s="8"/>
      <c r="X27" s="8" t="s">
        <v>40</v>
      </c>
      <c r="Y27" s="8" t="s">
        <v>106</v>
      </c>
      <c r="Z27" s="14" t="s">
        <v>42</v>
      </c>
      <c r="AA27" s="11"/>
      <c r="AB27" s="8"/>
      <c r="AC27" s="15" t="s">
        <v>135</v>
      </c>
      <c r="AD27" s="16">
        <v>91</v>
      </c>
      <c r="AE27" s="16"/>
    </row>
    <row r="28" spans="1:31" ht="35.1" customHeight="1">
      <c r="A28" s="18">
        <f t="shared" si="1"/>
        <v>16</v>
      </c>
      <c r="B28" s="19" t="s">
        <v>136</v>
      </c>
      <c r="C28" s="16" t="s">
        <v>137</v>
      </c>
      <c r="D28" s="23">
        <v>43194</v>
      </c>
      <c r="E28" s="16" t="s">
        <v>138</v>
      </c>
      <c r="F28" s="16" t="s">
        <v>139</v>
      </c>
      <c r="G28" s="19" t="s">
        <v>81</v>
      </c>
      <c r="H28" s="18"/>
      <c r="I28" s="18"/>
      <c r="J28" s="21">
        <v>170</v>
      </c>
      <c r="K28" s="18">
        <v>4</v>
      </c>
      <c r="L28" s="22">
        <v>408561222</v>
      </c>
      <c r="M28" s="22">
        <v>0</v>
      </c>
      <c r="N28" s="22">
        <v>794907486</v>
      </c>
      <c r="O28" s="22">
        <v>3847790049</v>
      </c>
      <c r="P28" s="22">
        <v>2978597</v>
      </c>
      <c r="Q28" s="23">
        <v>44955</v>
      </c>
      <c r="R28" s="18"/>
      <c r="S28" s="18"/>
      <c r="T28" s="18"/>
      <c r="U28" s="18"/>
      <c r="V28" s="18"/>
      <c r="W28" s="18"/>
      <c r="X28" s="18" t="s">
        <v>40</v>
      </c>
      <c r="Y28" s="18" t="s">
        <v>115</v>
      </c>
      <c r="Z28" s="24" t="s">
        <v>42</v>
      </c>
      <c r="AA28" s="16"/>
      <c r="AB28" s="18" t="s">
        <v>140</v>
      </c>
      <c r="AC28" s="25" t="s">
        <v>141</v>
      </c>
      <c r="AD28" s="16"/>
      <c r="AE28" s="16"/>
    </row>
    <row r="29" spans="1:31" ht="35.1" customHeight="1">
      <c r="A29" s="8">
        <f t="shared" si="1"/>
        <v>17</v>
      </c>
      <c r="B29" s="9" t="s">
        <v>142</v>
      </c>
      <c r="C29" s="11" t="s">
        <v>143</v>
      </c>
      <c r="D29" s="10">
        <v>36876</v>
      </c>
      <c r="E29" s="11" t="s">
        <v>144</v>
      </c>
      <c r="F29" s="11" t="s">
        <v>145</v>
      </c>
      <c r="G29" s="9" t="s">
        <v>81</v>
      </c>
      <c r="H29" s="8"/>
      <c r="I29" s="8"/>
      <c r="J29" s="12">
        <v>321</v>
      </c>
      <c r="K29" s="8"/>
      <c r="L29" s="13">
        <v>1524487793</v>
      </c>
      <c r="M29" s="13">
        <v>0</v>
      </c>
      <c r="N29" s="13">
        <v>3832439946</v>
      </c>
      <c r="O29" s="13">
        <v>403315196</v>
      </c>
      <c r="P29" s="13">
        <v>170402614</v>
      </c>
      <c r="Q29" s="10">
        <v>44957</v>
      </c>
      <c r="R29" s="8"/>
      <c r="S29" s="8"/>
      <c r="T29" s="8"/>
      <c r="U29" s="8"/>
      <c r="V29" s="8"/>
      <c r="W29" s="8"/>
      <c r="X29" s="8" t="s">
        <v>59</v>
      </c>
      <c r="Y29" s="8" t="s">
        <v>106</v>
      </c>
      <c r="Z29" s="14" t="s">
        <v>42</v>
      </c>
      <c r="AA29" s="11"/>
      <c r="AB29" s="8" t="s">
        <v>146</v>
      </c>
      <c r="AC29" s="15" t="s">
        <v>147</v>
      </c>
      <c r="AD29" s="16">
        <v>12</v>
      </c>
      <c r="AE29" s="16"/>
    </row>
    <row r="30" spans="1:31" ht="35.1" customHeight="1">
      <c r="A30" s="8">
        <f t="shared" si="1"/>
        <v>18</v>
      </c>
      <c r="B30" s="9" t="s">
        <v>148</v>
      </c>
      <c r="C30" s="11" t="s">
        <v>149</v>
      </c>
      <c r="D30" s="10">
        <v>35343</v>
      </c>
      <c r="E30" s="11" t="s">
        <v>150</v>
      </c>
      <c r="F30" s="11" t="s">
        <v>134</v>
      </c>
      <c r="G30" s="9" t="s">
        <v>73</v>
      </c>
      <c r="H30" s="8"/>
      <c r="I30" s="8"/>
      <c r="J30" s="12">
        <v>605</v>
      </c>
      <c r="K30" s="8">
        <v>2</v>
      </c>
      <c r="L30" s="13">
        <v>9119510212</v>
      </c>
      <c r="M30" s="13">
        <v>0</v>
      </c>
      <c r="N30" s="13">
        <v>9119510212</v>
      </c>
      <c r="O30" s="13">
        <v>1153850000</v>
      </c>
      <c r="P30" s="13">
        <v>913432500</v>
      </c>
      <c r="Q30" s="10">
        <v>44947</v>
      </c>
      <c r="R30" s="8"/>
      <c r="S30" s="8"/>
      <c r="T30" s="8"/>
      <c r="U30" s="8"/>
      <c r="V30" s="8"/>
      <c r="W30" s="8"/>
      <c r="X30" s="8" t="s">
        <v>40</v>
      </c>
      <c r="Y30" s="8" t="s">
        <v>106</v>
      </c>
      <c r="Z30" s="14" t="s">
        <v>42</v>
      </c>
      <c r="AA30" s="11"/>
      <c r="AB30" s="8" t="s">
        <v>151</v>
      </c>
      <c r="AC30" s="15" t="s">
        <v>152</v>
      </c>
      <c r="AD30" s="16">
        <v>41</v>
      </c>
      <c r="AE30" s="16"/>
    </row>
    <row r="31" spans="1:31" ht="35.1" customHeight="1">
      <c r="A31" s="18">
        <f t="shared" si="1"/>
        <v>19</v>
      </c>
      <c r="B31" s="19" t="s">
        <v>153</v>
      </c>
      <c r="C31" s="16" t="s">
        <v>154</v>
      </c>
      <c r="D31" s="26" t="s">
        <v>155</v>
      </c>
      <c r="E31" s="16" t="s">
        <v>156</v>
      </c>
      <c r="F31" s="16" t="s">
        <v>157</v>
      </c>
      <c r="G31" s="19" t="s">
        <v>50</v>
      </c>
      <c r="H31" s="18"/>
      <c r="I31" s="18"/>
      <c r="J31" s="21">
        <v>41</v>
      </c>
      <c r="K31" s="18"/>
      <c r="L31" s="22">
        <f>354702000-1200000</f>
        <v>353502000</v>
      </c>
      <c r="M31" s="22">
        <v>0</v>
      </c>
      <c r="N31" s="22">
        <v>354702255</v>
      </c>
      <c r="O31" s="22">
        <v>82916000</v>
      </c>
      <c r="P31" s="22">
        <v>65316000</v>
      </c>
      <c r="Q31" s="23">
        <v>44935</v>
      </c>
      <c r="R31" s="18"/>
      <c r="S31" s="18"/>
      <c r="T31" s="18"/>
      <c r="U31" s="18"/>
      <c r="V31" s="18"/>
      <c r="W31" s="18"/>
      <c r="X31" s="18" t="s">
        <v>59</v>
      </c>
      <c r="Y31" s="18" t="s">
        <v>106</v>
      </c>
      <c r="Z31" s="24" t="s">
        <v>42</v>
      </c>
      <c r="AA31" s="16"/>
      <c r="AB31" s="18" t="s">
        <v>158</v>
      </c>
      <c r="AC31" s="25" t="s">
        <v>159</v>
      </c>
      <c r="AD31" s="16"/>
      <c r="AE31" s="16" t="s">
        <v>160</v>
      </c>
    </row>
    <row r="32" spans="1:31" ht="35.1" customHeight="1">
      <c r="A32" s="18">
        <f t="shared" si="1"/>
        <v>20</v>
      </c>
      <c r="B32" s="27" t="s">
        <v>161</v>
      </c>
      <c r="C32" s="28" t="s">
        <v>162</v>
      </c>
      <c r="D32" s="29">
        <v>44859</v>
      </c>
      <c r="E32" s="30" t="s">
        <v>163</v>
      </c>
      <c r="F32" s="31" t="s">
        <v>164</v>
      </c>
      <c r="G32" s="32" t="s">
        <v>39</v>
      </c>
      <c r="H32" s="33"/>
      <c r="I32" s="33"/>
      <c r="J32" s="34">
        <v>70</v>
      </c>
      <c r="K32" s="33"/>
      <c r="L32" s="35">
        <v>318106000</v>
      </c>
      <c r="M32" s="35" t="s">
        <v>165</v>
      </c>
      <c r="N32" s="35">
        <v>461961000</v>
      </c>
      <c r="O32" s="35">
        <v>90418000</v>
      </c>
      <c r="P32" s="35">
        <v>67300000</v>
      </c>
      <c r="Q32" s="29">
        <v>44950</v>
      </c>
      <c r="R32" s="33"/>
      <c r="S32" s="33"/>
      <c r="T32" s="33"/>
      <c r="U32" s="33"/>
      <c r="V32" s="33"/>
      <c r="W32" s="33"/>
      <c r="X32" s="33" t="s">
        <v>59</v>
      </c>
      <c r="Y32" s="33" t="s">
        <v>106</v>
      </c>
      <c r="Z32" s="36" t="s">
        <v>42</v>
      </c>
      <c r="AA32" s="28"/>
      <c r="AB32" s="33" t="s">
        <v>166</v>
      </c>
      <c r="AC32" s="37" t="s">
        <v>167</v>
      </c>
      <c r="AD32" s="16"/>
      <c r="AE32" s="16"/>
    </row>
    <row r="33" spans="1:31" ht="35.1" customHeight="1">
      <c r="A33" s="8">
        <f t="shared" si="1"/>
        <v>21</v>
      </c>
      <c r="B33" s="38" t="s">
        <v>168</v>
      </c>
      <c r="C33" s="38" t="s">
        <v>169</v>
      </c>
      <c r="D33" s="39">
        <v>35985</v>
      </c>
      <c r="E33" s="38" t="s">
        <v>170</v>
      </c>
      <c r="F33" s="38" t="s">
        <v>57</v>
      </c>
      <c r="G33" s="40" t="s">
        <v>58</v>
      </c>
      <c r="H33" s="38">
        <v>38</v>
      </c>
      <c r="I33" s="38">
        <v>38</v>
      </c>
      <c r="J33" s="41">
        <v>76</v>
      </c>
      <c r="K33" s="8"/>
      <c r="L33" s="13">
        <v>1042189031</v>
      </c>
      <c r="M33" s="13" t="s">
        <v>165</v>
      </c>
      <c r="N33" s="13">
        <v>1385693981</v>
      </c>
      <c r="O33" s="13">
        <v>226094995</v>
      </c>
      <c r="P33" s="13">
        <v>125305195</v>
      </c>
      <c r="Q33" s="10">
        <v>44977</v>
      </c>
      <c r="R33" s="8"/>
      <c r="S33" s="8"/>
      <c r="T33" s="8"/>
      <c r="U33" s="8"/>
      <c r="V33" s="8"/>
      <c r="W33" s="8"/>
      <c r="X33" s="8" t="s">
        <v>59</v>
      </c>
      <c r="Y33" s="8" t="s">
        <v>106</v>
      </c>
      <c r="Z33" s="14" t="s">
        <v>171</v>
      </c>
      <c r="AA33" s="11"/>
      <c r="AB33" s="8" t="s">
        <v>172</v>
      </c>
      <c r="AC33" s="15" t="s">
        <v>173</v>
      </c>
      <c r="AD33" s="16">
        <v>39</v>
      </c>
      <c r="AE33" s="16"/>
    </row>
    <row r="34" spans="1:31" ht="35.1" customHeight="1">
      <c r="A34" s="17">
        <f t="shared" si="1"/>
        <v>22</v>
      </c>
      <c r="B34" s="38" t="s">
        <v>174</v>
      </c>
      <c r="C34" s="38" t="s">
        <v>175</v>
      </c>
      <c r="D34" s="39">
        <v>28364</v>
      </c>
      <c r="E34" s="11" t="s">
        <v>176</v>
      </c>
      <c r="F34" s="38" t="s">
        <v>177</v>
      </c>
      <c r="G34" s="40" t="s">
        <v>178</v>
      </c>
      <c r="H34" s="42">
        <v>3239</v>
      </c>
      <c r="I34" s="42">
        <v>1745</v>
      </c>
      <c r="J34" s="41">
        <v>4984</v>
      </c>
      <c r="K34" s="8">
        <v>6</v>
      </c>
      <c r="L34" s="13">
        <v>17561819640</v>
      </c>
      <c r="M34" s="13" t="s">
        <v>165</v>
      </c>
      <c r="N34" s="13">
        <v>137212423219</v>
      </c>
      <c r="O34" s="13">
        <v>3599823646</v>
      </c>
      <c r="P34" s="13">
        <v>41008948586</v>
      </c>
      <c r="Q34" s="10">
        <v>44963</v>
      </c>
      <c r="R34" s="8"/>
      <c r="S34" s="8"/>
      <c r="T34" s="8"/>
      <c r="U34" s="8"/>
      <c r="V34" s="8"/>
      <c r="W34" s="8"/>
      <c r="X34" s="8" t="s">
        <v>40</v>
      </c>
      <c r="Y34" s="8" t="s">
        <v>41</v>
      </c>
      <c r="Z34" s="14" t="s">
        <v>42</v>
      </c>
      <c r="AA34" s="11"/>
      <c r="AB34" s="8" t="s">
        <v>179</v>
      </c>
      <c r="AC34" s="15" t="s">
        <v>180</v>
      </c>
      <c r="AD34" s="16">
        <v>73</v>
      </c>
      <c r="AE34" s="16"/>
    </row>
    <row r="35" spans="1:31" ht="35.1" customHeight="1">
      <c r="A35" s="8">
        <f t="shared" si="1"/>
        <v>23</v>
      </c>
      <c r="B35" s="9" t="s">
        <v>181</v>
      </c>
      <c r="C35" s="11" t="s">
        <v>182</v>
      </c>
      <c r="D35" s="10"/>
      <c r="E35" s="11" t="s">
        <v>183</v>
      </c>
      <c r="F35" s="11" t="s">
        <v>157</v>
      </c>
      <c r="G35" s="9" t="s">
        <v>50</v>
      </c>
      <c r="H35" s="8">
        <v>40</v>
      </c>
      <c r="I35" s="8">
        <v>42</v>
      </c>
      <c r="J35" s="12">
        <f>SUM(H35:I35)</f>
        <v>82</v>
      </c>
      <c r="K35" s="8">
        <v>6</v>
      </c>
      <c r="L35" s="13">
        <v>486713296</v>
      </c>
      <c r="M35" s="13">
        <v>0</v>
      </c>
      <c r="N35" s="13">
        <v>492350426</v>
      </c>
      <c r="O35" s="13">
        <v>118928296</v>
      </c>
      <c r="P35" s="13">
        <v>91401296</v>
      </c>
      <c r="Q35" s="10">
        <v>44967</v>
      </c>
      <c r="R35" s="8"/>
      <c r="S35" s="8"/>
      <c r="T35" s="8"/>
      <c r="U35" s="8"/>
      <c r="V35" s="8"/>
      <c r="W35" s="8"/>
      <c r="X35" s="8" t="s">
        <v>59</v>
      </c>
      <c r="Y35" s="8" t="s">
        <v>106</v>
      </c>
      <c r="Z35" s="14" t="s">
        <v>42</v>
      </c>
      <c r="AA35" s="10" t="s">
        <v>184</v>
      </c>
      <c r="AB35" s="8"/>
      <c r="AC35" s="8"/>
      <c r="AD35" s="16">
        <v>49</v>
      </c>
      <c r="AE35" s="16"/>
    </row>
    <row r="36" spans="1:31" ht="35.1" customHeight="1">
      <c r="A36" s="18">
        <f t="shared" si="1"/>
        <v>24</v>
      </c>
      <c r="B36" s="19" t="s">
        <v>185</v>
      </c>
      <c r="C36" s="16" t="s">
        <v>186</v>
      </c>
      <c r="D36" s="23">
        <v>37685</v>
      </c>
      <c r="E36" s="16" t="s">
        <v>187</v>
      </c>
      <c r="F36" s="16" t="s">
        <v>87</v>
      </c>
      <c r="G36" s="19" t="s">
        <v>87</v>
      </c>
      <c r="H36" s="18"/>
      <c r="I36" s="18"/>
      <c r="J36" s="21">
        <v>2913</v>
      </c>
      <c r="K36" s="18">
        <v>13</v>
      </c>
      <c r="L36" s="22">
        <v>1346713757</v>
      </c>
      <c r="M36" s="22">
        <f>4599830149+2981611115</f>
        <v>7581441264</v>
      </c>
      <c r="N36" s="22">
        <f>L36+M36</f>
        <v>8928155021</v>
      </c>
      <c r="O36" s="43">
        <v>1216867305.4400001</v>
      </c>
      <c r="P36" s="44">
        <v>127974095.73</v>
      </c>
      <c r="Q36" s="23">
        <v>44981</v>
      </c>
      <c r="R36" s="18"/>
      <c r="S36" s="18"/>
      <c r="T36" s="18"/>
      <c r="U36" s="18"/>
      <c r="V36" s="18"/>
      <c r="W36" s="18"/>
      <c r="X36" s="18" t="s">
        <v>40</v>
      </c>
      <c r="Y36" s="18" t="s">
        <v>106</v>
      </c>
      <c r="Z36" s="24" t="s">
        <v>42</v>
      </c>
      <c r="AA36" s="16"/>
      <c r="AB36" s="18" t="s">
        <v>188</v>
      </c>
      <c r="AC36" s="25" t="s">
        <v>189</v>
      </c>
      <c r="AD36" s="16"/>
      <c r="AE36" s="16"/>
    </row>
    <row r="37" spans="1:31" ht="35.1" customHeight="1">
      <c r="A37" s="17">
        <f t="shared" si="1"/>
        <v>25</v>
      </c>
      <c r="B37" s="9" t="s">
        <v>190</v>
      </c>
      <c r="C37" s="11" t="s">
        <v>191</v>
      </c>
      <c r="D37" s="10">
        <v>39986</v>
      </c>
      <c r="E37" s="11" t="s">
        <v>192</v>
      </c>
      <c r="F37" s="11" t="s">
        <v>193</v>
      </c>
      <c r="G37" s="9" t="s">
        <v>194</v>
      </c>
      <c r="H37" s="8"/>
      <c r="I37" s="8"/>
      <c r="J37" s="12">
        <v>82918</v>
      </c>
      <c r="K37" s="8"/>
      <c r="L37" s="13">
        <v>213760432144</v>
      </c>
      <c r="M37" s="13">
        <f>N37-L37</f>
        <v>808632433943</v>
      </c>
      <c r="N37" s="13">
        <v>1022392866087</v>
      </c>
      <c r="O37" s="45">
        <v>320903747.69999999</v>
      </c>
      <c r="P37" s="13">
        <v>5976655587</v>
      </c>
      <c r="Q37" s="46">
        <v>44953</v>
      </c>
      <c r="R37" s="8"/>
      <c r="S37" s="8"/>
      <c r="T37" s="8"/>
      <c r="U37" s="8"/>
      <c r="V37" s="8"/>
      <c r="W37" s="8"/>
      <c r="X37" s="8" t="s">
        <v>40</v>
      </c>
      <c r="Y37" s="8" t="s">
        <v>41</v>
      </c>
      <c r="Z37" s="14" t="s">
        <v>42</v>
      </c>
      <c r="AA37" s="11"/>
      <c r="AB37" s="8" t="s">
        <v>195</v>
      </c>
      <c r="AC37" s="15" t="s">
        <v>196</v>
      </c>
      <c r="AD37" s="16">
        <v>22</v>
      </c>
      <c r="AE37" s="16"/>
    </row>
    <row r="38" spans="1:31" ht="35.1" customHeight="1">
      <c r="A38" s="8">
        <f t="shared" si="1"/>
        <v>26</v>
      </c>
      <c r="B38" s="9" t="s">
        <v>197</v>
      </c>
      <c r="C38" s="11" t="s">
        <v>198</v>
      </c>
      <c r="D38" s="10">
        <v>36309</v>
      </c>
      <c r="E38" s="11" t="s">
        <v>199</v>
      </c>
      <c r="F38" s="11" t="s">
        <v>105</v>
      </c>
      <c r="G38" s="9" t="s">
        <v>50</v>
      </c>
      <c r="H38" s="8"/>
      <c r="I38" s="8"/>
      <c r="J38" s="12">
        <v>145</v>
      </c>
      <c r="K38" s="8"/>
      <c r="L38" s="47">
        <v>1320421885</v>
      </c>
      <c r="M38" s="13">
        <v>613507725</v>
      </c>
      <c r="N38" s="13">
        <v>1933929610</v>
      </c>
      <c r="O38" s="13">
        <f>241304005+304463850+114047000+1332616</f>
        <v>661147471</v>
      </c>
      <c r="P38" s="13">
        <v>67416085</v>
      </c>
      <c r="Q38" s="10">
        <v>44979</v>
      </c>
      <c r="R38" s="8"/>
      <c r="S38" s="8"/>
      <c r="T38" s="8"/>
      <c r="U38" s="8"/>
      <c r="V38" s="8"/>
      <c r="W38" s="8"/>
      <c r="X38" s="8" t="s">
        <v>59</v>
      </c>
      <c r="Y38" s="8" t="s">
        <v>60</v>
      </c>
      <c r="Z38" s="14" t="s">
        <v>42</v>
      </c>
      <c r="AA38" s="11"/>
      <c r="AB38" s="8"/>
      <c r="AC38" s="15" t="s">
        <v>200</v>
      </c>
      <c r="AD38" s="16">
        <v>17</v>
      </c>
      <c r="AE38" s="16"/>
    </row>
    <row r="39" spans="1:31" ht="35.1" customHeight="1">
      <c r="A39" s="8">
        <f t="shared" si="1"/>
        <v>27</v>
      </c>
      <c r="B39" s="9" t="s">
        <v>201</v>
      </c>
      <c r="C39" s="11" t="s">
        <v>202</v>
      </c>
      <c r="D39" s="10">
        <v>41464</v>
      </c>
      <c r="E39" s="11" t="s">
        <v>203</v>
      </c>
      <c r="F39" s="11" t="s">
        <v>204</v>
      </c>
      <c r="G39" s="9" t="s">
        <v>73</v>
      </c>
      <c r="H39" s="8">
        <v>137</v>
      </c>
      <c r="I39" s="8">
        <v>281</v>
      </c>
      <c r="J39" s="12">
        <f>H39+I39</f>
        <v>418</v>
      </c>
      <c r="K39" s="8">
        <v>5</v>
      </c>
      <c r="L39" s="13">
        <v>867196738</v>
      </c>
      <c r="M39" s="13">
        <f>19500000+505265418</f>
        <v>524765418</v>
      </c>
      <c r="N39" s="13">
        <v>1391962156</v>
      </c>
      <c r="O39" s="13">
        <v>226069159</v>
      </c>
      <c r="P39" s="13">
        <v>115233094</v>
      </c>
      <c r="Q39" s="10">
        <v>44982</v>
      </c>
      <c r="R39" s="8"/>
      <c r="S39" s="8"/>
      <c r="T39" s="8"/>
      <c r="U39" s="8"/>
      <c r="V39" s="8"/>
      <c r="W39" s="8"/>
      <c r="X39" s="8" t="s">
        <v>40</v>
      </c>
      <c r="Y39" s="8" t="s">
        <v>106</v>
      </c>
      <c r="Z39" s="14" t="s">
        <v>42</v>
      </c>
      <c r="AA39" s="11"/>
      <c r="AB39" s="8"/>
      <c r="AC39" s="8"/>
      <c r="AD39" s="16">
        <v>45</v>
      </c>
      <c r="AE39" s="16"/>
    </row>
    <row r="40" spans="1:31" ht="35.1" customHeight="1">
      <c r="A40" s="17">
        <f t="shared" si="1"/>
        <v>28</v>
      </c>
      <c r="B40" s="9" t="s">
        <v>205</v>
      </c>
      <c r="C40" s="11" t="s">
        <v>206</v>
      </c>
      <c r="D40" s="10">
        <v>43146</v>
      </c>
      <c r="E40" s="11" t="s">
        <v>207</v>
      </c>
      <c r="F40" s="11" t="s">
        <v>208</v>
      </c>
      <c r="G40" s="9" t="s">
        <v>58</v>
      </c>
      <c r="H40" s="8"/>
      <c r="I40" s="8"/>
      <c r="J40" s="12">
        <v>150</v>
      </c>
      <c r="K40" s="8">
        <v>48</v>
      </c>
      <c r="L40" s="48">
        <v>21678456993.189999</v>
      </c>
      <c r="M40" s="13">
        <f>5866977326+777987889</f>
        <v>6644965215</v>
      </c>
      <c r="N40" s="48">
        <v>28323422208.959999</v>
      </c>
      <c r="O40" s="48">
        <v>20020143786.919998</v>
      </c>
      <c r="P40" s="48">
        <v>5936803524.0299997</v>
      </c>
      <c r="Q40" s="10">
        <v>44982</v>
      </c>
      <c r="R40" s="8"/>
      <c r="S40" s="8"/>
      <c r="T40" s="8"/>
      <c r="U40" s="8"/>
      <c r="V40" s="8"/>
      <c r="W40" s="8"/>
      <c r="X40" s="8" t="s">
        <v>209</v>
      </c>
      <c r="Y40" s="8" t="s">
        <v>41</v>
      </c>
      <c r="Z40" s="14" t="s">
        <v>42</v>
      </c>
      <c r="AA40" s="11"/>
      <c r="AB40" s="8"/>
      <c r="AC40" s="8" t="s">
        <v>210</v>
      </c>
      <c r="AD40" s="16">
        <v>31</v>
      </c>
      <c r="AE40" s="16"/>
    </row>
    <row r="41" spans="1:31" ht="35.1" customHeight="1">
      <c r="A41" s="8">
        <f t="shared" si="1"/>
        <v>29</v>
      </c>
      <c r="B41" s="9" t="s">
        <v>211</v>
      </c>
      <c r="C41" s="11" t="s">
        <v>212</v>
      </c>
      <c r="D41" s="10">
        <v>40576</v>
      </c>
      <c r="E41" s="11" t="s">
        <v>213</v>
      </c>
      <c r="F41" s="11" t="s">
        <v>214</v>
      </c>
      <c r="G41" s="9" t="s">
        <v>81</v>
      </c>
      <c r="H41" s="8"/>
      <c r="I41" s="8"/>
      <c r="J41" s="12">
        <v>304</v>
      </c>
      <c r="K41" s="8"/>
      <c r="L41" s="49">
        <f>2443621000.83+171623397.63</f>
        <v>2615244398.46</v>
      </c>
      <c r="M41" s="13">
        <f>270087102.96+58671572.9</f>
        <v>328758675.85999995</v>
      </c>
      <c r="N41" s="50">
        <f t="shared" ref="N41:N45" si="2">SUM(L41:M41)</f>
        <v>2944003074.3200002</v>
      </c>
      <c r="O41" s="45">
        <v>2664535231</v>
      </c>
      <c r="P41" s="45">
        <v>171623397.63</v>
      </c>
      <c r="Q41" s="10">
        <v>44981</v>
      </c>
      <c r="R41" s="8"/>
      <c r="S41" s="8"/>
      <c r="T41" s="8"/>
      <c r="U41" s="8"/>
      <c r="V41" s="8"/>
      <c r="W41" s="8"/>
      <c r="X41" s="8" t="s">
        <v>59</v>
      </c>
      <c r="Y41" s="8" t="s">
        <v>106</v>
      </c>
      <c r="Z41" s="14" t="s">
        <v>42</v>
      </c>
      <c r="AA41" s="11"/>
      <c r="AB41" s="8" t="s">
        <v>215</v>
      </c>
      <c r="AC41" s="15" t="s">
        <v>216</v>
      </c>
      <c r="AD41" s="16">
        <v>28</v>
      </c>
      <c r="AE41" s="16"/>
    </row>
    <row r="42" spans="1:31" ht="35.1" customHeight="1">
      <c r="A42" s="8">
        <f t="shared" si="1"/>
        <v>30</v>
      </c>
      <c r="B42" s="9" t="s">
        <v>217</v>
      </c>
      <c r="C42" s="11" t="s">
        <v>218</v>
      </c>
      <c r="D42" s="8" t="s">
        <v>219</v>
      </c>
      <c r="E42" s="11" t="s">
        <v>220</v>
      </c>
      <c r="F42" s="11" t="s">
        <v>57</v>
      </c>
      <c r="G42" s="9" t="s">
        <v>58</v>
      </c>
      <c r="H42" s="8"/>
      <c r="I42" s="8"/>
      <c r="J42" s="12"/>
      <c r="K42" s="8"/>
      <c r="L42" s="47"/>
      <c r="M42" s="13"/>
      <c r="N42" s="13"/>
      <c r="O42" s="13"/>
      <c r="P42" s="13"/>
      <c r="Q42" s="10">
        <v>44982</v>
      </c>
      <c r="R42" s="8"/>
      <c r="S42" s="8"/>
      <c r="T42" s="8"/>
      <c r="U42" s="8"/>
      <c r="V42" s="8"/>
      <c r="W42" s="8"/>
      <c r="X42" s="8" t="s">
        <v>59</v>
      </c>
      <c r="Y42" s="8" t="s">
        <v>106</v>
      </c>
      <c r="Z42" s="14" t="s">
        <v>221</v>
      </c>
      <c r="AA42" s="11"/>
      <c r="AB42" s="8" t="s">
        <v>222</v>
      </c>
      <c r="AC42" s="15" t="s">
        <v>223</v>
      </c>
      <c r="AD42" s="16">
        <v>25</v>
      </c>
      <c r="AE42" s="16"/>
    </row>
    <row r="43" spans="1:31" ht="35.1" customHeight="1">
      <c r="A43" s="18">
        <f t="shared" si="1"/>
        <v>31</v>
      </c>
      <c r="B43" s="19" t="s">
        <v>224</v>
      </c>
      <c r="C43" s="16" t="s">
        <v>225</v>
      </c>
      <c r="D43" s="23">
        <v>44791</v>
      </c>
      <c r="E43" s="16" t="s">
        <v>226</v>
      </c>
      <c r="F43" s="16" t="s">
        <v>214</v>
      </c>
      <c r="G43" s="19" t="s">
        <v>81</v>
      </c>
      <c r="H43" s="18">
        <v>39</v>
      </c>
      <c r="I43" s="18">
        <v>50</v>
      </c>
      <c r="J43" s="21">
        <f>H43+I43</f>
        <v>89</v>
      </c>
      <c r="K43" s="18"/>
      <c r="L43" s="51">
        <f>18800000+389909200+138690199+8891244+46392600+112118531+48027467+25000000+65278678</f>
        <v>853107919</v>
      </c>
      <c r="M43" s="22">
        <f>81257900+5674114+5225610+5225610+17015928+44252893+22142071+22142071+18006533</f>
        <v>220942730</v>
      </c>
      <c r="N43" s="22">
        <f>356968244+717082405</f>
        <v>1074050649</v>
      </c>
      <c r="O43" s="22">
        <f>127562850+754000000</f>
        <v>881562850</v>
      </c>
      <c r="P43" s="22">
        <f>65278678+46392600</f>
        <v>111671278</v>
      </c>
      <c r="Q43" s="23">
        <v>44985</v>
      </c>
      <c r="R43" s="18"/>
      <c r="S43" s="18"/>
      <c r="T43" s="18"/>
      <c r="U43" s="18"/>
      <c r="V43" s="18"/>
      <c r="W43" s="18"/>
      <c r="X43" s="18" t="s">
        <v>59</v>
      </c>
      <c r="Y43" s="18" t="s">
        <v>106</v>
      </c>
      <c r="Z43" s="24" t="s">
        <v>42</v>
      </c>
      <c r="AA43" s="16"/>
      <c r="AB43" s="18" t="s">
        <v>227</v>
      </c>
      <c r="AC43" s="25" t="s">
        <v>228</v>
      </c>
      <c r="AD43" s="16"/>
      <c r="AE43" s="16"/>
    </row>
    <row r="44" spans="1:31" ht="35.1" customHeight="1">
      <c r="A44" s="18">
        <f t="shared" si="1"/>
        <v>32</v>
      </c>
      <c r="B44" s="19" t="s">
        <v>229</v>
      </c>
      <c r="C44" s="16" t="s">
        <v>230</v>
      </c>
      <c r="D44" s="23">
        <v>44616</v>
      </c>
      <c r="E44" s="16" t="s">
        <v>231</v>
      </c>
      <c r="F44" s="16" t="s">
        <v>232</v>
      </c>
      <c r="G44" s="19" t="s">
        <v>233</v>
      </c>
      <c r="H44" s="18"/>
      <c r="I44" s="18"/>
      <c r="J44" s="21">
        <v>119</v>
      </c>
      <c r="K44" s="18"/>
      <c r="L44" s="22">
        <f>122250000+18989969</f>
        <v>141239969</v>
      </c>
      <c r="M44" s="22">
        <v>10082635</v>
      </c>
      <c r="N44" s="22">
        <f t="shared" si="2"/>
        <v>151322604</v>
      </c>
      <c r="O44" s="22">
        <v>303054400</v>
      </c>
      <c r="P44" s="22">
        <v>18686914</v>
      </c>
      <c r="Q44" s="23">
        <v>44987</v>
      </c>
      <c r="R44" s="18"/>
      <c r="S44" s="18"/>
      <c r="T44" s="18"/>
      <c r="U44" s="18"/>
      <c r="V44" s="18"/>
      <c r="W44" s="18"/>
      <c r="X44" s="18" t="s">
        <v>59</v>
      </c>
      <c r="Y44" s="18" t="s">
        <v>41</v>
      </c>
      <c r="Z44" s="24" t="s">
        <v>42</v>
      </c>
      <c r="AA44" s="16"/>
      <c r="AB44" s="18"/>
      <c r="AC44" s="18"/>
      <c r="AD44" s="16"/>
      <c r="AE44" s="16"/>
    </row>
    <row r="45" spans="1:31" ht="35.1" customHeight="1">
      <c r="A45" s="8">
        <f t="shared" si="1"/>
        <v>33</v>
      </c>
      <c r="B45" s="9" t="s">
        <v>234</v>
      </c>
      <c r="C45" s="11" t="s">
        <v>235</v>
      </c>
      <c r="D45" s="10">
        <v>31277</v>
      </c>
      <c r="E45" s="11" t="s">
        <v>236</v>
      </c>
      <c r="F45" s="11" t="s">
        <v>237</v>
      </c>
      <c r="G45" s="9" t="s">
        <v>73</v>
      </c>
      <c r="H45" s="8"/>
      <c r="I45" s="8"/>
      <c r="J45" s="12">
        <v>1878</v>
      </c>
      <c r="K45" s="8">
        <v>12</v>
      </c>
      <c r="L45" s="13">
        <v>32511215513</v>
      </c>
      <c r="M45" s="13">
        <f>2821302927+335737887</f>
        <v>3157040814</v>
      </c>
      <c r="N45" s="13">
        <f t="shared" si="2"/>
        <v>35668256327</v>
      </c>
      <c r="O45" s="13">
        <v>2698825653</v>
      </c>
      <c r="P45" s="13">
        <v>1446369929</v>
      </c>
      <c r="Q45" s="10">
        <v>44988</v>
      </c>
      <c r="R45" s="8"/>
      <c r="S45" s="8"/>
      <c r="T45" s="8"/>
      <c r="U45" s="8"/>
      <c r="V45" s="8"/>
      <c r="W45" s="8"/>
      <c r="X45" s="8" t="s">
        <v>59</v>
      </c>
      <c r="Y45" s="8" t="s">
        <v>106</v>
      </c>
      <c r="Z45" s="14" t="s">
        <v>42</v>
      </c>
      <c r="AA45" s="11"/>
      <c r="AB45" s="8" t="s">
        <v>238</v>
      </c>
      <c r="AC45" s="15" t="s">
        <v>239</v>
      </c>
      <c r="AD45" s="16">
        <v>68</v>
      </c>
      <c r="AE45" s="25" t="s">
        <v>240</v>
      </c>
    </row>
    <row r="46" spans="1:31" ht="35.1" customHeight="1">
      <c r="A46" s="8">
        <f t="shared" si="1"/>
        <v>34</v>
      </c>
      <c r="B46" s="9" t="s">
        <v>241</v>
      </c>
      <c r="C46" s="11"/>
      <c r="D46" s="10"/>
      <c r="E46" s="11"/>
      <c r="F46" s="11"/>
      <c r="G46" s="11"/>
      <c r="H46" s="8"/>
      <c r="I46" s="8"/>
      <c r="J46" s="12"/>
      <c r="K46" s="8"/>
      <c r="L46" s="13"/>
      <c r="M46" s="13"/>
      <c r="N46" s="13"/>
      <c r="O46" s="13"/>
      <c r="P46" s="13"/>
      <c r="Q46" s="10">
        <v>44989</v>
      </c>
      <c r="R46" s="8"/>
      <c r="S46" s="8"/>
      <c r="T46" s="8"/>
      <c r="U46" s="8"/>
      <c r="V46" s="8"/>
      <c r="W46" s="8"/>
      <c r="X46" s="8" t="s">
        <v>40</v>
      </c>
      <c r="Y46" s="8" t="s">
        <v>41</v>
      </c>
      <c r="Z46" s="14" t="s">
        <v>242</v>
      </c>
      <c r="AA46" s="11"/>
      <c r="AB46" s="8" t="s">
        <v>243</v>
      </c>
      <c r="AC46" s="15" t="s">
        <v>244</v>
      </c>
      <c r="AD46" s="16">
        <v>18</v>
      </c>
      <c r="AE46" s="16"/>
    </row>
    <row r="47" spans="1:31" ht="35.1" customHeight="1">
      <c r="A47" s="18">
        <f t="shared" si="1"/>
        <v>35</v>
      </c>
      <c r="B47" s="19" t="s">
        <v>245</v>
      </c>
      <c r="C47" s="16" t="s">
        <v>246</v>
      </c>
      <c r="D47" s="23">
        <v>44789</v>
      </c>
      <c r="E47" s="16" t="s">
        <v>247</v>
      </c>
      <c r="F47" s="16" t="s">
        <v>248</v>
      </c>
      <c r="G47" s="16" t="s">
        <v>67</v>
      </c>
      <c r="H47" s="18"/>
      <c r="I47" s="18"/>
      <c r="J47" s="21">
        <v>22</v>
      </c>
      <c r="K47" s="18">
        <v>13</v>
      </c>
      <c r="L47" s="22">
        <v>8850000</v>
      </c>
      <c r="M47" s="22">
        <v>5100000</v>
      </c>
      <c r="N47" s="22">
        <f t="shared" ref="N47:N50" si="3">SUM(L47:M47)</f>
        <v>13950000</v>
      </c>
      <c r="O47" s="22">
        <v>120000</v>
      </c>
      <c r="P47" s="22">
        <v>120000</v>
      </c>
      <c r="Q47" s="23">
        <v>44941</v>
      </c>
      <c r="R47" s="18"/>
      <c r="S47" s="18"/>
      <c r="T47" s="18"/>
      <c r="U47" s="18"/>
      <c r="V47" s="18"/>
      <c r="W47" s="18"/>
      <c r="X47" s="18" t="s">
        <v>249</v>
      </c>
      <c r="Y47" s="18" t="s">
        <v>41</v>
      </c>
      <c r="Z47" s="24" t="s">
        <v>42</v>
      </c>
      <c r="AA47" s="16"/>
      <c r="AB47" s="18"/>
      <c r="AC47" s="25" t="s">
        <v>250</v>
      </c>
      <c r="AD47" s="16" t="s">
        <v>251</v>
      </c>
      <c r="AE47" s="16"/>
    </row>
    <row r="48" spans="1:31" ht="35.1" customHeight="1">
      <c r="A48" s="8">
        <f t="shared" si="1"/>
        <v>36</v>
      </c>
      <c r="B48" s="9" t="s">
        <v>252</v>
      </c>
      <c r="C48" s="11" t="s">
        <v>253</v>
      </c>
      <c r="D48" s="10">
        <v>40325</v>
      </c>
      <c r="E48" s="11" t="s">
        <v>254</v>
      </c>
      <c r="F48" s="11" t="s">
        <v>99</v>
      </c>
      <c r="G48" s="11" t="s">
        <v>67</v>
      </c>
      <c r="H48" s="8"/>
      <c r="I48" s="8"/>
      <c r="J48" s="12">
        <v>491</v>
      </c>
      <c r="K48" s="8">
        <v>3</v>
      </c>
      <c r="L48" s="13">
        <v>3260691115</v>
      </c>
      <c r="M48" s="13">
        <v>330962420</v>
      </c>
      <c r="N48" s="13">
        <f t="shared" si="3"/>
        <v>3591653535</v>
      </c>
      <c r="O48" s="13">
        <v>655793010</v>
      </c>
      <c r="P48" s="13">
        <v>464843870</v>
      </c>
      <c r="Q48" s="10">
        <v>44966</v>
      </c>
      <c r="R48" s="8"/>
      <c r="S48" s="8"/>
      <c r="T48" s="8"/>
      <c r="U48" s="8"/>
      <c r="V48" s="8"/>
      <c r="W48" s="8"/>
      <c r="X48" s="8" t="s">
        <v>59</v>
      </c>
      <c r="Y48" s="8" t="s">
        <v>41</v>
      </c>
      <c r="Z48" s="14" t="s">
        <v>42</v>
      </c>
      <c r="AA48" s="11"/>
      <c r="AB48" s="8"/>
      <c r="AC48" s="15" t="s">
        <v>255</v>
      </c>
      <c r="AD48" s="16">
        <v>24</v>
      </c>
      <c r="AE48" s="16"/>
    </row>
    <row r="49" spans="1:31" ht="35.1" customHeight="1">
      <c r="A49" s="8">
        <f t="shared" si="1"/>
        <v>37</v>
      </c>
      <c r="B49" s="9" t="s">
        <v>256</v>
      </c>
      <c r="C49" s="11" t="s">
        <v>257</v>
      </c>
      <c r="D49" s="10">
        <v>41992</v>
      </c>
      <c r="E49" s="11" t="s">
        <v>258</v>
      </c>
      <c r="F49" s="11" t="s">
        <v>248</v>
      </c>
      <c r="G49" s="11" t="s">
        <v>67</v>
      </c>
      <c r="H49" s="8">
        <v>31</v>
      </c>
      <c r="I49" s="8">
        <v>47</v>
      </c>
      <c r="J49" s="12">
        <f>H49+I49</f>
        <v>78</v>
      </c>
      <c r="K49" s="8">
        <v>3</v>
      </c>
      <c r="L49" s="13">
        <v>456833290</v>
      </c>
      <c r="M49" s="13">
        <v>323292225</v>
      </c>
      <c r="N49" s="13">
        <f t="shared" si="3"/>
        <v>780125515</v>
      </c>
      <c r="O49" s="13">
        <v>54776500</v>
      </c>
      <c r="P49" s="13">
        <v>36885440</v>
      </c>
      <c r="Q49" s="10">
        <v>44992</v>
      </c>
      <c r="R49" s="8"/>
      <c r="S49" s="8"/>
      <c r="T49" s="8"/>
      <c r="U49" s="8"/>
      <c r="V49" s="8"/>
      <c r="W49" s="8"/>
      <c r="X49" s="8" t="s">
        <v>59</v>
      </c>
      <c r="Y49" s="8" t="s">
        <v>106</v>
      </c>
      <c r="Z49" s="14" t="s">
        <v>42</v>
      </c>
      <c r="AA49" s="11"/>
      <c r="AB49" s="8" t="s">
        <v>259</v>
      </c>
      <c r="AC49" s="15" t="s">
        <v>260</v>
      </c>
      <c r="AD49" s="16">
        <v>69</v>
      </c>
      <c r="AE49" s="25" t="s">
        <v>261</v>
      </c>
    </row>
    <row r="50" spans="1:31" ht="35.1" customHeight="1">
      <c r="A50" s="8">
        <f t="shared" si="1"/>
        <v>38</v>
      </c>
      <c r="B50" s="9" t="s">
        <v>262</v>
      </c>
      <c r="C50" s="11" t="s">
        <v>263</v>
      </c>
      <c r="D50" s="10">
        <v>40011</v>
      </c>
      <c r="E50" s="11" t="s">
        <v>264</v>
      </c>
      <c r="F50" s="11" t="s">
        <v>265</v>
      </c>
      <c r="G50" s="11" t="s">
        <v>87</v>
      </c>
      <c r="H50" s="8">
        <v>22</v>
      </c>
      <c r="I50" s="8">
        <v>102</v>
      </c>
      <c r="J50" s="12">
        <f>H50+I50</f>
        <v>124</v>
      </c>
      <c r="K50" s="8"/>
      <c r="L50" s="13">
        <v>352010715</v>
      </c>
      <c r="M50" s="13">
        <v>126596739</v>
      </c>
      <c r="N50" s="13">
        <f t="shared" si="3"/>
        <v>478607454</v>
      </c>
      <c r="O50" s="13">
        <v>54686231</v>
      </c>
      <c r="P50" s="13">
        <v>19308076</v>
      </c>
      <c r="Q50" s="10">
        <v>44994</v>
      </c>
      <c r="R50" s="8"/>
      <c r="S50" s="8"/>
      <c r="T50" s="8"/>
      <c r="U50" s="8"/>
      <c r="V50" s="8"/>
      <c r="W50" s="8"/>
      <c r="X50" s="8" t="s">
        <v>40</v>
      </c>
      <c r="Y50" s="8" t="s">
        <v>106</v>
      </c>
      <c r="Z50" s="14" t="s">
        <v>42</v>
      </c>
      <c r="AA50" s="11"/>
      <c r="AB50" s="8"/>
      <c r="AC50" s="15" t="s">
        <v>266</v>
      </c>
      <c r="AD50" s="16">
        <v>38</v>
      </c>
      <c r="AE50" s="16"/>
    </row>
    <row r="51" spans="1:31" ht="35.1" customHeight="1">
      <c r="A51" s="8">
        <f t="shared" si="1"/>
        <v>39</v>
      </c>
      <c r="B51" s="9" t="s">
        <v>267</v>
      </c>
      <c r="C51" s="11" t="s">
        <v>268</v>
      </c>
      <c r="D51" s="10">
        <v>43902</v>
      </c>
      <c r="E51" s="11" t="s">
        <v>269</v>
      </c>
      <c r="F51" s="11" t="s">
        <v>50</v>
      </c>
      <c r="G51" s="11" t="s">
        <v>50</v>
      </c>
      <c r="H51" s="8"/>
      <c r="I51" s="8"/>
      <c r="J51" s="12">
        <v>52</v>
      </c>
      <c r="K51" s="8">
        <v>2</v>
      </c>
      <c r="L51" s="13">
        <f>5200000+109769283+4500000+75987485+102700000</f>
        <v>298156768</v>
      </c>
      <c r="M51" s="13"/>
      <c r="N51" s="13">
        <v>339987383</v>
      </c>
      <c r="O51" s="13">
        <f>70400000+45600000+44800000+49200000+19200000+7434000</f>
        <v>236634000</v>
      </c>
      <c r="P51" s="13">
        <v>222985778</v>
      </c>
      <c r="Q51" s="10"/>
      <c r="R51" s="8"/>
      <c r="S51" s="8"/>
      <c r="T51" s="8"/>
      <c r="U51" s="8"/>
      <c r="V51" s="8"/>
      <c r="W51" s="8"/>
      <c r="X51" s="8" t="s">
        <v>59</v>
      </c>
      <c r="Y51" s="8" t="s">
        <v>106</v>
      </c>
      <c r="Z51" s="14" t="s">
        <v>42</v>
      </c>
      <c r="AA51" s="11"/>
      <c r="AB51" s="8" t="s">
        <v>270</v>
      </c>
      <c r="AC51" s="15" t="s">
        <v>271</v>
      </c>
      <c r="AD51" s="16">
        <v>5</v>
      </c>
      <c r="AE51" s="16"/>
    </row>
    <row r="52" spans="1:31" ht="35.1" customHeight="1">
      <c r="A52" s="8">
        <f t="shared" si="1"/>
        <v>40</v>
      </c>
      <c r="B52" s="9" t="s">
        <v>272</v>
      </c>
      <c r="C52" s="11" t="s">
        <v>273</v>
      </c>
      <c r="D52" s="10">
        <v>33210</v>
      </c>
      <c r="E52" s="11" t="s">
        <v>274</v>
      </c>
      <c r="F52" s="11" t="s">
        <v>275</v>
      </c>
      <c r="G52" s="11" t="s">
        <v>73</v>
      </c>
      <c r="H52" s="8"/>
      <c r="I52" s="8"/>
      <c r="J52" s="12">
        <v>222</v>
      </c>
      <c r="K52" s="8"/>
      <c r="L52" s="13">
        <v>47863706</v>
      </c>
      <c r="M52" s="13">
        <f>2020788+2600000+16341375+4765160</f>
        <v>25727323</v>
      </c>
      <c r="N52" s="13">
        <v>73590706</v>
      </c>
      <c r="O52" s="13">
        <f>1880000+2000000+3656000+1550000+3450000+1950000+2500000+3634800+3700000+5100000+6024840+5250000</f>
        <v>40695640</v>
      </c>
      <c r="P52" s="13">
        <v>4765160</v>
      </c>
      <c r="Q52" s="10">
        <v>44994</v>
      </c>
      <c r="R52" s="8"/>
      <c r="S52" s="8"/>
      <c r="T52" s="8"/>
      <c r="U52" s="8"/>
      <c r="V52" s="8"/>
      <c r="W52" s="8"/>
      <c r="X52" s="8" t="s">
        <v>59</v>
      </c>
      <c r="Y52" s="8" t="s">
        <v>106</v>
      </c>
      <c r="Z52" s="14" t="s">
        <v>42</v>
      </c>
      <c r="AA52" s="11"/>
      <c r="AB52" s="8" t="s">
        <v>276</v>
      </c>
      <c r="AC52" s="15" t="s">
        <v>277</v>
      </c>
      <c r="AD52" s="16">
        <v>26</v>
      </c>
      <c r="AE52" s="16"/>
    </row>
    <row r="53" spans="1:31" ht="35.1" customHeight="1">
      <c r="A53" s="8">
        <f t="shared" si="1"/>
        <v>41</v>
      </c>
      <c r="B53" s="9" t="s">
        <v>278</v>
      </c>
      <c r="C53" s="11" t="s">
        <v>279</v>
      </c>
      <c r="D53" s="10">
        <v>42135</v>
      </c>
      <c r="E53" s="11" t="s">
        <v>280</v>
      </c>
      <c r="F53" s="11" t="s">
        <v>57</v>
      </c>
      <c r="G53" s="11" t="s">
        <v>58</v>
      </c>
      <c r="H53" s="8"/>
      <c r="I53" s="8"/>
      <c r="J53" s="12">
        <v>59</v>
      </c>
      <c r="K53" s="8">
        <v>1</v>
      </c>
      <c r="L53" s="13">
        <v>486615921</v>
      </c>
      <c r="M53" s="13">
        <v>127933288</v>
      </c>
      <c r="N53" s="13">
        <v>614549209</v>
      </c>
      <c r="O53" s="13">
        <v>114876100</v>
      </c>
      <c r="P53" s="13">
        <v>86622392</v>
      </c>
      <c r="Q53" s="10">
        <v>44986</v>
      </c>
      <c r="R53" s="8"/>
      <c r="S53" s="8"/>
      <c r="T53" s="8"/>
      <c r="U53" s="8"/>
      <c r="V53" s="8"/>
      <c r="W53" s="8"/>
      <c r="X53" s="8" t="s">
        <v>59</v>
      </c>
      <c r="Y53" s="8" t="s">
        <v>106</v>
      </c>
      <c r="Z53" s="14" t="s">
        <v>42</v>
      </c>
      <c r="AA53" s="11"/>
      <c r="AB53" s="8" t="s">
        <v>125</v>
      </c>
      <c r="AC53" s="15" t="s">
        <v>126</v>
      </c>
      <c r="AD53" s="16">
        <v>20</v>
      </c>
      <c r="AE53" s="52" t="s">
        <v>281</v>
      </c>
    </row>
    <row r="54" spans="1:31" ht="35.1" customHeight="1">
      <c r="A54" s="8">
        <f t="shared" si="1"/>
        <v>42</v>
      </c>
      <c r="B54" s="9" t="s">
        <v>282</v>
      </c>
      <c r="C54" s="11" t="s">
        <v>283</v>
      </c>
      <c r="D54" s="10">
        <v>44204</v>
      </c>
      <c r="E54" s="11" t="s">
        <v>284</v>
      </c>
      <c r="F54" s="11" t="s">
        <v>204</v>
      </c>
      <c r="G54" s="11" t="s">
        <v>73</v>
      </c>
      <c r="H54" s="8"/>
      <c r="I54" s="8"/>
      <c r="J54" s="12">
        <v>47</v>
      </c>
      <c r="K54" s="8"/>
      <c r="L54" s="13">
        <v>397952900</v>
      </c>
      <c r="M54" s="13">
        <v>34543000</v>
      </c>
      <c r="N54" s="13">
        <f t="shared" ref="N54:N58" si="4">SUM(L54:M54)</f>
        <v>432495900</v>
      </c>
      <c r="O54" s="13">
        <v>147060900</v>
      </c>
      <c r="P54" s="13">
        <v>93587900</v>
      </c>
      <c r="Q54" s="10">
        <v>44995</v>
      </c>
      <c r="R54" s="8"/>
      <c r="S54" s="8"/>
      <c r="T54" s="8"/>
      <c r="U54" s="8"/>
      <c r="V54" s="8"/>
      <c r="W54" s="8"/>
      <c r="X54" s="8" t="s">
        <v>59</v>
      </c>
      <c r="Y54" s="8" t="s">
        <v>106</v>
      </c>
      <c r="Z54" s="14" t="s">
        <v>42</v>
      </c>
      <c r="AA54" s="11"/>
      <c r="AB54" s="8" t="s">
        <v>285</v>
      </c>
      <c r="AC54" s="15" t="s">
        <v>286</v>
      </c>
      <c r="AD54" s="16">
        <v>47</v>
      </c>
      <c r="AE54" s="16"/>
    </row>
    <row r="55" spans="1:31" ht="35.1" customHeight="1">
      <c r="A55" s="53">
        <f t="shared" si="1"/>
        <v>43</v>
      </c>
      <c r="B55" s="54" t="s">
        <v>287</v>
      </c>
      <c r="C55" s="55" t="s">
        <v>288</v>
      </c>
      <c r="D55" s="20">
        <v>44068</v>
      </c>
      <c r="E55" s="55" t="s">
        <v>289</v>
      </c>
      <c r="F55" s="55" t="s">
        <v>134</v>
      </c>
      <c r="G55" s="55" t="s">
        <v>73</v>
      </c>
      <c r="H55" s="53"/>
      <c r="I55" s="53"/>
      <c r="J55" s="56">
        <v>107</v>
      </c>
      <c r="K55" s="53">
        <v>4</v>
      </c>
      <c r="L55" s="57">
        <v>44861504</v>
      </c>
      <c r="M55" s="57">
        <v>8458295</v>
      </c>
      <c r="N55" s="57">
        <f t="shared" si="4"/>
        <v>53319799</v>
      </c>
      <c r="O55" s="57">
        <v>63956300</v>
      </c>
      <c r="P55" s="57">
        <v>9273654</v>
      </c>
      <c r="Q55" s="20">
        <v>45076</v>
      </c>
      <c r="R55" s="53"/>
      <c r="S55" s="53"/>
      <c r="T55" s="53"/>
      <c r="U55" s="53"/>
      <c r="V55" s="53"/>
      <c r="W55" s="53"/>
      <c r="X55" s="53" t="s">
        <v>290</v>
      </c>
      <c r="Y55" s="53" t="s">
        <v>106</v>
      </c>
      <c r="Z55" s="58" t="s">
        <v>42</v>
      </c>
      <c r="AA55" s="55"/>
      <c r="AB55" s="53" t="s">
        <v>291</v>
      </c>
      <c r="AC55" s="59" t="s">
        <v>292</v>
      </c>
      <c r="AD55" s="60">
        <v>11</v>
      </c>
      <c r="AE55" s="16"/>
    </row>
    <row r="56" spans="1:31" ht="35.1" customHeight="1">
      <c r="A56" s="8">
        <f t="shared" si="1"/>
        <v>44</v>
      </c>
      <c r="B56" s="9" t="s">
        <v>293</v>
      </c>
      <c r="C56" s="11" t="s">
        <v>294</v>
      </c>
      <c r="D56" s="10">
        <v>44370</v>
      </c>
      <c r="E56" s="11" t="s">
        <v>295</v>
      </c>
      <c r="F56" s="11" t="s">
        <v>296</v>
      </c>
      <c r="G56" s="11" t="s">
        <v>39</v>
      </c>
      <c r="H56" s="8"/>
      <c r="I56" s="8"/>
      <c r="J56" s="12">
        <v>274</v>
      </c>
      <c r="K56" s="8"/>
      <c r="L56" s="13">
        <f>27400000+89301758+12538490+24014775+36910005</f>
        <v>190165028</v>
      </c>
      <c r="M56" s="13">
        <f>101546763+6415257+60000000+562903707+47636398+3672327+6722914</f>
        <v>788897366</v>
      </c>
      <c r="N56" s="13">
        <f t="shared" si="4"/>
        <v>979062394</v>
      </c>
      <c r="O56" s="13">
        <f>114223908+210727783+2505587</f>
        <v>327457278</v>
      </c>
      <c r="P56" s="13">
        <v>36910005</v>
      </c>
      <c r="Q56" s="10">
        <v>45005</v>
      </c>
      <c r="R56" s="8"/>
      <c r="S56" s="8"/>
      <c r="T56" s="8"/>
      <c r="U56" s="8"/>
      <c r="V56" s="8"/>
      <c r="W56" s="8"/>
      <c r="X56" s="8" t="s">
        <v>59</v>
      </c>
      <c r="Y56" s="8" t="s">
        <v>106</v>
      </c>
      <c r="Z56" s="14" t="s">
        <v>42</v>
      </c>
      <c r="AA56" s="11"/>
      <c r="AB56" s="8"/>
      <c r="AC56" s="15" t="s">
        <v>297</v>
      </c>
      <c r="AD56" s="16">
        <v>75</v>
      </c>
      <c r="AE56" s="16"/>
    </row>
    <row r="57" spans="1:31" ht="35.1" customHeight="1">
      <c r="A57" s="18">
        <f t="shared" si="1"/>
        <v>45</v>
      </c>
      <c r="B57" s="19" t="s">
        <v>298</v>
      </c>
      <c r="C57" s="16" t="s">
        <v>299</v>
      </c>
      <c r="D57" s="23">
        <v>43089</v>
      </c>
      <c r="E57" s="16" t="s">
        <v>300</v>
      </c>
      <c r="F57" s="16" t="s">
        <v>301</v>
      </c>
      <c r="G57" s="16" t="s">
        <v>39</v>
      </c>
      <c r="H57" s="18"/>
      <c r="I57" s="18"/>
      <c r="J57" s="21">
        <v>214</v>
      </c>
      <c r="K57" s="18"/>
      <c r="L57" s="22">
        <f>7075000+861967000+12100231</f>
        <v>881142231</v>
      </c>
      <c r="M57" s="22">
        <v>1201290038</v>
      </c>
      <c r="N57" s="22">
        <f t="shared" si="4"/>
        <v>2082432269</v>
      </c>
      <c r="O57" s="22">
        <v>144425535</v>
      </c>
      <c r="P57" s="22">
        <v>60501155</v>
      </c>
      <c r="Q57" s="23">
        <v>44997</v>
      </c>
      <c r="R57" s="18"/>
      <c r="S57" s="18"/>
      <c r="T57" s="18"/>
      <c r="U57" s="18"/>
      <c r="V57" s="18"/>
      <c r="W57" s="18"/>
      <c r="X57" s="18" t="s">
        <v>40</v>
      </c>
      <c r="Y57" s="18" t="s">
        <v>106</v>
      </c>
      <c r="Z57" s="24" t="s">
        <v>42</v>
      </c>
      <c r="AA57" s="16"/>
      <c r="AB57" s="18" t="s">
        <v>302</v>
      </c>
      <c r="AC57" s="25" t="s">
        <v>303</v>
      </c>
      <c r="AD57" s="16" t="s">
        <v>251</v>
      </c>
      <c r="AE57" s="16"/>
    </row>
    <row r="58" spans="1:31" ht="35.1" customHeight="1">
      <c r="A58" s="8">
        <f t="shared" si="1"/>
        <v>46</v>
      </c>
      <c r="B58" s="9" t="s">
        <v>304</v>
      </c>
      <c r="C58" s="11" t="s">
        <v>305</v>
      </c>
      <c r="D58" s="10">
        <v>43243</v>
      </c>
      <c r="E58" s="11" t="s">
        <v>306</v>
      </c>
      <c r="F58" s="11"/>
      <c r="G58" s="11" t="s">
        <v>81</v>
      </c>
      <c r="H58" s="8"/>
      <c r="I58" s="8"/>
      <c r="J58" s="12">
        <v>231</v>
      </c>
      <c r="K58" s="8"/>
      <c r="L58" s="13">
        <f>906813480-472712976</f>
        <v>434100504</v>
      </c>
      <c r="M58" s="13">
        <v>25141574</v>
      </c>
      <c r="N58" s="13">
        <f t="shared" si="4"/>
        <v>459242078</v>
      </c>
      <c r="O58" s="13">
        <v>616107269</v>
      </c>
      <c r="P58" s="13">
        <v>-6027838</v>
      </c>
      <c r="Q58" s="10">
        <v>44997</v>
      </c>
      <c r="R58" s="8"/>
      <c r="S58" s="8"/>
      <c r="T58" s="8"/>
      <c r="U58" s="8"/>
      <c r="V58" s="8"/>
      <c r="W58" s="8"/>
      <c r="X58" s="8" t="s">
        <v>59</v>
      </c>
      <c r="Y58" s="8" t="s">
        <v>41</v>
      </c>
      <c r="Z58" s="14" t="s">
        <v>42</v>
      </c>
      <c r="AA58" s="11"/>
      <c r="AB58" s="8"/>
      <c r="AC58" s="8"/>
      <c r="AD58" s="16">
        <v>152</v>
      </c>
      <c r="AE58" s="16"/>
    </row>
    <row r="59" spans="1:31" ht="35.1" customHeight="1">
      <c r="A59" s="8">
        <f t="shared" si="1"/>
        <v>47</v>
      </c>
      <c r="B59" s="9" t="s">
        <v>307</v>
      </c>
      <c r="C59" s="11"/>
      <c r="D59" s="10"/>
      <c r="E59" s="11"/>
      <c r="F59" s="11"/>
      <c r="G59" s="11"/>
      <c r="H59" s="8"/>
      <c r="I59" s="8"/>
      <c r="J59" s="12"/>
      <c r="K59" s="8"/>
      <c r="L59" s="13"/>
      <c r="M59" s="13"/>
      <c r="N59" s="13"/>
      <c r="O59" s="13"/>
      <c r="P59" s="13"/>
      <c r="Q59" s="10">
        <v>45000</v>
      </c>
      <c r="R59" s="8"/>
      <c r="S59" s="8"/>
      <c r="T59" s="8"/>
      <c r="U59" s="8"/>
      <c r="V59" s="8"/>
      <c r="W59" s="8"/>
      <c r="X59" s="8" t="s">
        <v>59</v>
      </c>
      <c r="Y59" s="8" t="s">
        <v>41</v>
      </c>
      <c r="Z59" s="14" t="s">
        <v>221</v>
      </c>
      <c r="AA59" s="11"/>
      <c r="AB59" s="8"/>
      <c r="AC59" s="8"/>
      <c r="AD59" s="16">
        <v>34</v>
      </c>
      <c r="AE59" s="16" t="s">
        <v>308</v>
      </c>
    </row>
    <row r="60" spans="1:31" ht="35.1" customHeight="1">
      <c r="A60" s="18">
        <f t="shared" si="1"/>
        <v>48</v>
      </c>
      <c r="B60" s="19" t="s">
        <v>309</v>
      </c>
      <c r="C60" s="16" t="s">
        <v>310</v>
      </c>
      <c r="D60" s="23">
        <v>44636</v>
      </c>
      <c r="E60" s="16" t="s">
        <v>311</v>
      </c>
      <c r="F60" s="16" t="s">
        <v>312</v>
      </c>
      <c r="G60" s="16" t="s">
        <v>58</v>
      </c>
      <c r="H60" s="18"/>
      <c r="I60" s="18"/>
      <c r="J60" s="21">
        <v>51</v>
      </c>
      <c r="K60" s="18"/>
      <c r="L60" s="22">
        <v>137800000</v>
      </c>
      <c r="M60" s="22">
        <v>269843000</v>
      </c>
      <c r="N60" s="22">
        <f>SUM(L60:M60)</f>
        <v>407643000</v>
      </c>
      <c r="O60" s="22">
        <v>126340000</v>
      </c>
      <c r="P60" s="22">
        <v>97586000</v>
      </c>
      <c r="Q60" s="23">
        <v>44992</v>
      </c>
      <c r="R60" s="18"/>
      <c r="S60" s="18"/>
      <c r="T60" s="18"/>
      <c r="U60" s="18"/>
      <c r="V60" s="18"/>
      <c r="W60" s="18"/>
      <c r="X60" s="18" t="s">
        <v>59</v>
      </c>
      <c r="Y60" s="18" t="s">
        <v>106</v>
      </c>
      <c r="Z60" s="24" t="s">
        <v>42</v>
      </c>
      <c r="AA60" s="16"/>
      <c r="AB60" s="18" t="s">
        <v>313</v>
      </c>
      <c r="AC60" s="25" t="s">
        <v>314</v>
      </c>
      <c r="AD60" s="16"/>
      <c r="AE60" s="16"/>
    </row>
    <row r="61" spans="1:31" ht="35.1" customHeight="1">
      <c r="A61" s="8">
        <f t="shared" si="1"/>
        <v>49</v>
      </c>
      <c r="B61" s="9" t="s">
        <v>315</v>
      </c>
      <c r="C61" s="11" t="s">
        <v>316</v>
      </c>
      <c r="D61" s="10">
        <v>36795</v>
      </c>
      <c r="E61" s="11" t="s">
        <v>317</v>
      </c>
      <c r="F61" s="11" t="s">
        <v>318</v>
      </c>
      <c r="G61" s="11" t="s">
        <v>233</v>
      </c>
      <c r="H61" s="8"/>
      <c r="I61" s="8"/>
      <c r="J61" s="12">
        <v>154</v>
      </c>
      <c r="K61" s="8"/>
      <c r="L61" s="13">
        <v>558259460</v>
      </c>
      <c r="M61" s="13">
        <v>160460000</v>
      </c>
      <c r="N61" s="13">
        <f>SUM(L61:M61)</f>
        <v>718719460</v>
      </c>
      <c r="O61" s="13">
        <v>169119000</v>
      </c>
      <c r="P61" s="13">
        <v>90480960</v>
      </c>
      <c r="Q61" s="10">
        <v>45004</v>
      </c>
      <c r="R61" s="8"/>
      <c r="S61" s="8"/>
      <c r="T61" s="8"/>
      <c r="U61" s="8"/>
      <c r="V61" s="8"/>
      <c r="W61" s="8"/>
      <c r="X61" s="8" t="s">
        <v>40</v>
      </c>
      <c r="Y61" s="8" t="s">
        <v>106</v>
      </c>
      <c r="Z61" s="14" t="s">
        <v>42</v>
      </c>
      <c r="AA61" s="11"/>
      <c r="AB61" s="8" t="s">
        <v>319</v>
      </c>
      <c r="AC61" s="15" t="s">
        <v>320</v>
      </c>
      <c r="AD61" s="16">
        <v>36</v>
      </c>
      <c r="AE61" s="16"/>
    </row>
    <row r="62" spans="1:31" ht="35.1" customHeight="1">
      <c r="A62" s="8">
        <f t="shared" si="1"/>
        <v>50</v>
      </c>
      <c r="B62" s="9" t="s">
        <v>321</v>
      </c>
      <c r="C62" s="11" t="s">
        <v>322</v>
      </c>
      <c r="D62" s="10">
        <v>38811</v>
      </c>
      <c r="E62" s="11" t="s">
        <v>323</v>
      </c>
      <c r="F62" s="11" t="s">
        <v>324</v>
      </c>
      <c r="G62" s="11" t="s">
        <v>81</v>
      </c>
      <c r="H62" s="8"/>
      <c r="I62" s="8"/>
      <c r="J62" s="12">
        <v>395</v>
      </c>
      <c r="K62" s="8">
        <v>11</v>
      </c>
      <c r="L62" s="13">
        <v>3456289186.6100001</v>
      </c>
      <c r="M62" s="13"/>
      <c r="N62" s="13">
        <v>9739504128.1499996</v>
      </c>
      <c r="O62" s="13">
        <v>778087635.40999997</v>
      </c>
      <c r="P62" s="13">
        <v>1446994.14</v>
      </c>
      <c r="Q62" s="10">
        <v>44989</v>
      </c>
      <c r="R62" s="8"/>
      <c r="S62" s="8"/>
      <c r="T62" s="8"/>
      <c r="U62" s="8"/>
      <c r="V62" s="8"/>
      <c r="W62" s="8"/>
      <c r="X62" s="8" t="s">
        <v>40</v>
      </c>
      <c r="Y62" s="8" t="s">
        <v>106</v>
      </c>
      <c r="Z62" s="14" t="s">
        <v>42</v>
      </c>
      <c r="AA62" s="11"/>
      <c r="AB62" s="8" t="s">
        <v>325</v>
      </c>
      <c r="AC62" s="15" t="s">
        <v>326</v>
      </c>
      <c r="AD62" s="16">
        <v>74</v>
      </c>
      <c r="AE62" s="16"/>
    </row>
    <row r="63" spans="1:31" ht="35.1" customHeight="1">
      <c r="A63" s="8">
        <f t="shared" si="1"/>
        <v>51</v>
      </c>
      <c r="B63" s="9" t="s">
        <v>327</v>
      </c>
      <c r="C63" s="11" t="s">
        <v>328</v>
      </c>
      <c r="D63" s="10">
        <v>39198</v>
      </c>
      <c r="E63" s="11" t="s">
        <v>329</v>
      </c>
      <c r="F63" s="11" t="s">
        <v>157</v>
      </c>
      <c r="G63" s="11" t="s">
        <v>50</v>
      </c>
      <c r="H63" s="8"/>
      <c r="I63" s="8"/>
      <c r="J63" s="12"/>
      <c r="K63" s="8">
        <v>75</v>
      </c>
      <c r="L63" s="13">
        <f>7000000+2700000+17170000</f>
        <v>26870000</v>
      </c>
      <c r="M63" s="13">
        <v>8873000</v>
      </c>
      <c r="N63" s="13"/>
      <c r="O63" s="13"/>
      <c r="P63" s="13"/>
      <c r="Q63" s="10">
        <v>44982</v>
      </c>
      <c r="R63" s="8"/>
      <c r="S63" s="8"/>
      <c r="T63" s="8"/>
      <c r="U63" s="8"/>
      <c r="V63" s="8"/>
      <c r="W63" s="8"/>
      <c r="X63" s="8" t="s">
        <v>59</v>
      </c>
      <c r="Y63" s="8" t="s">
        <v>106</v>
      </c>
      <c r="Z63" s="14" t="s">
        <v>42</v>
      </c>
      <c r="AA63" s="11"/>
      <c r="AB63" s="8" t="s">
        <v>330</v>
      </c>
      <c r="AC63" s="15" t="s">
        <v>331</v>
      </c>
      <c r="AD63" s="16">
        <v>9</v>
      </c>
      <c r="AE63" s="52" t="s">
        <v>332</v>
      </c>
    </row>
    <row r="64" spans="1:31" ht="35.1" customHeight="1">
      <c r="A64" s="8">
        <f t="shared" si="1"/>
        <v>52</v>
      </c>
      <c r="B64" s="9" t="s">
        <v>333</v>
      </c>
      <c r="C64" s="11" t="s">
        <v>334</v>
      </c>
      <c r="D64" s="10">
        <v>36189</v>
      </c>
      <c r="E64" s="11" t="s">
        <v>335</v>
      </c>
      <c r="F64" s="11" t="s">
        <v>87</v>
      </c>
      <c r="G64" s="11" t="s">
        <v>87</v>
      </c>
      <c r="H64" s="8">
        <v>32</v>
      </c>
      <c r="I64" s="8">
        <v>223</v>
      </c>
      <c r="J64" s="12">
        <f>H64+I64</f>
        <v>255</v>
      </c>
      <c r="K64" s="8"/>
      <c r="L64" s="13">
        <v>884327202</v>
      </c>
      <c r="M64" s="13">
        <v>207868149</v>
      </c>
      <c r="N64" s="13">
        <v>1092195351</v>
      </c>
      <c r="O64" s="13">
        <v>111455000</v>
      </c>
      <c r="P64" s="13">
        <v>13037725</v>
      </c>
      <c r="Q64" s="10">
        <v>45006</v>
      </c>
      <c r="R64" s="8"/>
      <c r="S64" s="8"/>
      <c r="T64" s="8"/>
      <c r="U64" s="8"/>
      <c r="V64" s="8"/>
      <c r="W64" s="8"/>
      <c r="X64" s="8" t="s">
        <v>40</v>
      </c>
      <c r="Y64" s="8" t="s">
        <v>106</v>
      </c>
      <c r="Z64" s="14" t="s">
        <v>42</v>
      </c>
      <c r="AA64" s="11"/>
      <c r="AB64" s="8" t="s">
        <v>336</v>
      </c>
      <c r="AC64" s="15" t="s">
        <v>337</v>
      </c>
      <c r="AD64" s="16">
        <v>37</v>
      </c>
      <c r="AE64" s="16" t="s">
        <v>338</v>
      </c>
    </row>
    <row r="65" spans="1:31" ht="45">
      <c r="A65" s="8">
        <f t="shared" si="1"/>
        <v>53</v>
      </c>
      <c r="B65" s="9" t="s">
        <v>339</v>
      </c>
      <c r="C65" s="11" t="s">
        <v>340</v>
      </c>
      <c r="D65" s="10">
        <v>44568</v>
      </c>
      <c r="E65" s="11" t="s">
        <v>341</v>
      </c>
      <c r="F65" s="11" t="s">
        <v>87</v>
      </c>
      <c r="G65" s="11" t="s">
        <v>87</v>
      </c>
      <c r="H65" s="8"/>
      <c r="I65" s="8"/>
      <c r="J65" s="12">
        <v>64</v>
      </c>
      <c r="K65" s="8"/>
      <c r="L65" s="13">
        <v>912044506</v>
      </c>
      <c r="M65" s="13"/>
      <c r="N65" s="13">
        <v>1058505551</v>
      </c>
      <c r="O65" s="13">
        <v>159306632</v>
      </c>
      <c r="P65" s="13">
        <v>30700431</v>
      </c>
      <c r="Q65" s="15" t="s">
        <v>342</v>
      </c>
      <c r="R65" s="8"/>
      <c r="S65" s="8"/>
      <c r="T65" s="8"/>
      <c r="U65" s="8"/>
      <c r="V65" s="8"/>
      <c r="W65" s="8"/>
      <c r="X65" s="8" t="s">
        <v>249</v>
      </c>
      <c r="Y65" s="8" t="s">
        <v>41</v>
      </c>
      <c r="Z65" s="14" t="s">
        <v>42</v>
      </c>
      <c r="AA65" s="11"/>
      <c r="AB65" s="8"/>
      <c r="AC65" s="8"/>
      <c r="AD65" s="16">
        <v>82</v>
      </c>
      <c r="AE65" s="16"/>
    </row>
    <row r="66" spans="1:31" ht="35.1" customHeight="1">
      <c r="A66" s="8">
        <f t="shared" si="1"/>
        <v>54</v>
      </c>
      <c r="B66" s="9" t="s">
        <v>343</v>
      </c>
      <c r="C66" s="11" t="s">
        <v>344</v>
      </c>
      <c r="D66" s="10">
        <v>35983</v>
      </c>
      <c r="E66" s="11" t="s">
        <v>345</v>
      </c>
      <c r="F66" s="11" t="s">
        <v>105</v>
      </c>
      <c r="G66" s="11" t="s">
        <v>50</v>
      </c>
      <c r="H66" s="8"/>
      <c r="I66" s="8"/>
      <c r="J66" s="12">
        <v>146</v>
      </c>
      <c r="K66" s="8"/>
      <c r="L66" s="13">
        <v>1402769261</v>
      </c>
      <c r="M66" s="13"/>
      <c r="N66" s="13">
        <v>2330491495</v>
      </c>
      <c r="O66" s="13">
        <v>256400002</v>
      </c>
      <c r="P66" s="13">
        <v>68826630</v>
      </c>
      <c r="Q66" s="10">
        <v>44973</v>
      </c>
      <c r="R66" s="8"/>
      <c r="S66" s="8"/>
      <c r="T66" s="8"/>
      <c r="U66" s="8"/>
      <c r="V66" s="8"/>
      <c r="W66" s="8"/>
      <c r="X66" s="8" t="s">
        <v>59</v>
      </c>
      <c r="Y66" s="8" t="s">
        <v>106</v>
      </c>
      <c r="Z66" s="14" t="s">
        <v>346</v>
      </c>
      <c r="AA66" s="11"/>
      <c r="AB66" s="8" t="s">
        <v>347</v>
      </c>
      <c r="AC66" s="15" t="s">
        <v>348</v>
      </c>
      <c r="AD66" s="16">
        <v>29</v>
      </c>
      <c r="AE66" s="16"/>
    </row>
    <row r="67" spans="1:31" ht="35.1" customHeight="1">
      <c r="A67" s="18">
        <f t="shared" si="1"/>
        <v>55</v>
      </c>
      <c r="B67" s="19" t="s">
        <v>349</v>
      </c>
      <c r="C67" s="16" t="s">
        <v>350</v>
      </c>
      <c r="D67" s="23">
        <v>43516</v>
      </c>
      <c r="E67" s="16" t="s">
        <v>351</v>
      </c>
      <c r="F67" s="16" t="s">
        <v>87</v>
      </c>
      <c r="G67" s="16" t="s">
        <v>87</v>
      </c>
      <c r="H67" s="18"/>
      <c r="I67" s="18"/>
      <c r="J67" s="21">
        <v>115</v>
      </c>
      <c r="K67" s="18"/>
      <c r="L67" s="22">
        <v>36317515</v>
      </c>
      <c r="M67" s="22"/>
      <c r="N67" s="22">
        <v>627537515</v>
      </c>
      <c r="O67" s="22"/>
      <c r="P67" s="22">
        <v>36317515</v>
      </c>
      <c r="Q67" s="23">
        <v>44982</v>
      </c>
      <c r="R67" s="18"/>
      <c r="S67" s="18"/>
      <c r="T67" s="18"/>
      <c r="U67" s="18"/>
      <c r="V67" s="18"/>
      <c r="W67" s="18"/>
      <c r="X67" s="18" t="s">
        <v>59</v>
      </c>
      <c r="Y67" s="18" t="s">
        <v>115</v>
      </c>
      <c r="Z67" s="24" t="s">
        <v>346</v>
      </c>
      <c r="AA67" s="16"/>
      <c r="AB67" s="18"/>
      <c r="AC67" s="18"/>
      <c r="AD67" s="16"/>
      <c r="AE67" s="16"/>
    </row>
    <row r="68" spans="1:31" ht="35.1" customHeight="1">
      <c r="A68" s="18">
        <f t="shared" si="1"/>
        <v>56</v>
      </c>
      <c r="B68" s="19" t="s">
        <v>352</v>
      </c>
      <c r="C68" s="16" t="s">
        <v>353</v>
      </c>
      <c r="D68" s="18" t="s">
        <v>354</v>
      </c>
      <c r="E68" s="61" t="s">
        <v>355</v>
      </c>
      <c r="F68" s="16" t="s">
        <v>356</v>
      </c>
      <c r="G68" s="16" t="s">
        <v>81</v>
      </c>
      <c r="H68" s="18"/>
      <c r="I68" s="18"/>
      <c r="J68" s="21"/>
      <c r="K68" s="18"/>
      <c r="L68" s="22"/>
      <c r="M68" s="22"/>
      <c r="N68" s="22"/>
      <c r="O68" s="22"/>
      <c r="P68" s="22"/>
      <c r="Q68" s="23">
        <v>45003</v>
      </c>
      <c r="R68" s="18"/>
      <c r="S68" s="18"/>
      <c r="T68" s="18"/>
      <c r="U68" s="18"/>
      <c r="V68" s="18"/>
      <c r="W68" s="18"/>
      <c r="X68" s="18" t="s">
        <v>249</v>
      </c>
      <c r="Y68" s="18" t="s">
        <v>106</v>
      </c>
      <c r="Z68" s="24" t="s">
        <v>221</v>
      </c>
      <c r="AA68" s="16"/>
      <c r="AB68" s="18" t="s">
        <v>357</v>
      </c>
      <c r="AC68" s="25" t="s">
        <v>358</v>
      </c>
      <c r="AD68" s="16"/>
      <c r="AE68" s="60"/>
    </row>
    <row r="69" spans="1:31" ht="35.1" customHeight="1">
      <c r="A69" s="8">
        <f t="shared" si="1"/>
        <v>57</v>
      </c>
      <c r="B69" s="9" t="s">
        <v>359</v>
      </c>
      <c r="C69" s="11" t="s">
        <v>360</v>
      </c>
      <c r="D69" s="10">
        <v>42583</v>
      </c>
      <c r="E69" s="11" t="s">
        <v>361</v>
      </c>
      <c r="F69" s="11" t="s">
        <v>296</v>
      </c>
      <c r="G69" s="11" t="s">
        <v>362</v>
      </c>
      <c r="H69" s="8"/>
      <c r="I69" s="8"/>
      <c r="J69" s="12">
        <v>6540</v>
      </c>
      <c r="K69" s="8">
        <v>10</v>
      </c>
      <c r="L69" s="13">
        <v>8898790018</v>
      </c>
      <c r="M69" s="13">
        <v>11543631503</v>
      </c>
      <c r="N69" s="13">
        <v>20617606203</v>
      </c>
      <c r="O69" s="13">
        <v>2961348816</v>
      </c>
      <c r="P69" s="13">
        <v>1250856796</v>
      </c>
      <c r="Q69" s="10">
        <v>45012</v>
      </c>
      <c r="R69" s="8"/>
      <c r="S69" s="8"/>
      <c r="T69" s="8"/>
      <c r="U69" s="8"/>
      <c r="V69" s="8"/>
      <c r="W69" s="8"/>
      <c r="X69" s="8" t="s">
        <v>59</v>
      </c>
      <c r="Y69" s="8" t="s">
        <v>106</v>
      </c>
      <c r="Z69" s="14" t="s">
        <v>42</v>
      </c>
      <c r="AA69" s="11"/>
      <c r="AB69" s="8" t="s">
        <v>363</v>
      </c>
      <c r="AC69" s="15" t="s">
        <v>364</v>
      </c>
      <c r="AD69" s="16">
        <v>102</v>
      </c>
      <c r="AE69" s="16" t="s">
        <v>365</v>
      </c>
    </row>
    <row r="70" spans="1:31" ht="35.1" customHeight="1">
      <c r="A70" s="8">
        <f t="shared" si="1"/>
        <v>58</v>
      </c>
      <c r="B70" s="9" t="s">
        <v>366</v>
      </c>
      <c r="C70" s="11" t="s">
        <v>367</v>
      </c>
      <c r="D70" s="10">
        <v>33903</v>
      </c>
      <c r="E70" s="11" t="s">
        <v>368</v>
      </c>
      <c r="F70" s="11" t="s">
        <v>369</v>
      </c>
      <c r="G70" s="11" t="s">
        <v>73</v>
      </c>
      <c r="H70" s="8"/>
      <c r="I70" s="8"/>
      <c r="J70" s="12">
        <v>176</v>
      </c>
      <c r="K70" s="8"/>
      <c r="L70" s="13">
        <v>866910552</v>
      </c>
      <c r="M70" s="13"/>
      <c r="N70" s="13">
        <v>4519756922</v>
      </c>
      <c r="O70" s="13">
        <v>5979392904</v>
      </c>
      <c r="P70" s="13">
        <v>155711030</v>
      </c>
      <c r="Q70" s="10">
        <v>45002</v>
      </c>
      <c r="R70" s="8"/>
      <c r="S70" s="8"/>
      <c r="T70" s="8"/>
      <c r="U70" s="8"/>
      <c r="V70" s="8"/>
      <c r="W70" s="8"/>
      <c r="X70" s="8" t="s">
        <v>290</v>
      </c>
      <c r="Y70" s="8" t="s">
        <v>41</v>
      </c>
      <c r="Z70" s="14" t="s">
        <v>42</v>
      </c>
      <c r="AA70" s="11"/>
      <c r="AB70" s="8" t="s">
        <v>370</v>
      </c>
      <c r="AC70" s="15" t="s">
        <v>371</v>
      </c>
      <c r="AD70" s="16">
        <v>97</v>
      </c>
      <c r="AE70" s="16"/>
    </row>
    <row r="71" spans="1:31" ht="35.1" customHeight="1">
      <c r="A71" s="8">
        <f t="shared" si="1"/>
        <v>59</v>
      </c>
      <c r="B71" s="9" t="s">
        <v>372</v>
      </c>
      <c r="C71" s="11" t="s">
        <v>373</v>
      </c>
      <c r="D71" s="10">
        <v>26693</v>
      </c>
      <c r="E71" s="11"/>
      <c r="F71" s="11" t="s">
        <v>369</v>
      </c>
      <c r="G71" s="11" t="s">
        <v>73</v>
      </c>
      <c r="H71" s="8"/>
      <c r="I71" s="8"/>
      <c r="J71" s="12">
        <v>404</v>
      </c>
      <c r="K71" s="8"/>
      <c r="L71" s="13">
        <v>102487631</v>
      </c>
      <c r="M71" s="13"/>
      <c r="N71" s="13">
        <v>757007826</v>
      </c>
      <c r="O71" s="13">
        <v>248391000</v>
      </c>
      <c r="P71" s="13">
        <v>239328300</v>
      </c>
      <c r="Q71" s="10">
        <v>44986</v>
      </c>
      <c r="R71" s="8"/>
      <c r="S71" s="8"/>
      <c r="T71" s="8"/>
      <c r="U71" s="8"/>
      <c r="V71" s="8"/>
      <c r="W71" s="8"/>
      <c r="X71" s="8" t="s">
        <v>59</v>
      </c>
      <c r="Y71" s="8" t="s">
        <v>41</v>
      </c>
      <c r="Z71" s="14" t="s">
        <v>42</v>
      </c>
      <c r="AA71" s="11"/>
      <c r="AB71" s="8" t="s">
        <v>374</v>
      </c>
      <c r="AC71" s="15" t="s">
        <v>375</v>
      </c>
      <c r="AD71" s="16">
        <v>94</v>
      </c>
      <c r="AE71" s="16"/>
    </row>
    <row r="72" spans="1:31" ht="35.1" customHeight="1">
      <c r="A72" s="8">
        <f t="shared" si="1"/>
        <v>60</v>
      </c>
      <c r="B72" s="9" t="s">
        <v>376</v>
      </c>
      <c r="C72" s="11" t="s">
        <v>377</v>
      </c>
      <c r="D72" s="10">
        <v>42328</v>
      </c>
      <c r="E72" s="11" t="s">
        <v>378</v>
      </c>
      <c r="F72" s="11" t="s">
        <v>50</v>
      </c>
      <c r="G72" s="11" t="s">
        <v>50</v>
      </c>
      <c r="H72" s="8"/>
      <c r="I72" s="8"/>
      <c r="J72" s="12">
        <v>1014</v>
      </c>
      <c r="K72" s="8"/>
      <c r="L72" s="13">
        <v>2610702733</v>
      </c>
      <c r="M72" s="13">
        <v>52528000</v>
      </c>
      <c r="N72" s="13">
        <v>2663230733</v>
      </c>
      <c r="O72" s="13">
        <v>285866227</v>
      </c>
      <c r="P72" s="13">
        <v>78071227</v>
      </c>
      <c r="Q72" s="10">
        <v>45006</v>
      </c>
      <c r="R72" s="8"/>
      <c r="S72" s="8"/>
      <c r="T72" s="8"/>
      <c r="U72" s="8"/>
      <c r="V72" s="8"/>
      <c r="W72" s="8"/>
      <c r="X72" s="8" t="s">
        <v>59</v>
      </c>
      <c r="Y72" s="8" t="s">
        <v>106</v>
      </c>
      <c r="Z72" s="14" t="s">
        <v>42</v>
      </c>
      <c r="AA72" s="11"/>
      <c r="AB72" s="8"/>
      <c r="AC72" s="15" t="s">
        <v>379</v>
      </c>
      <c r="AD72" s="16">
        <v>61</v>
      </c>
      <c r="AE72" s="16"/>
    </row>
    <row r="73" spans="1:31" ht="35.1" customHeight="1">
      <c r="A73" s="8">
        <f t="shared" si="1"/>
        <v>61</v>
      </c>
      <c r="B73" s="9" t="s">
        <v>380</v>
      </c>
      <c r="C73" s="11" t="s">
        <v>381</v>
      </c>
      <c r="D73" s="10">
        <v>39605</v>
      </c>
      <c r="E73" s="11" t="s">
        <v>382</v>
      </c>
      <c r="F73" s="11" t="s">
        <v>383</v>
      </c>
      <c r="G73" s="11" t="s">
        <v>58</v>
      </c>
      <c r="H73" s="8"/>
      <c r="I73" s="8"/>
      <c r="J73" s="12">
        <v>348</v>
      </c>
      <c r="K73" s="8">
        <v>6</v>
      </c>
      <c r="L73" s="13">
        <v>1274063920</v>
      </c>
      <c r="M73" s="13"/>
      <c r="N73" s="13">
        <v>5667864731</v>
      </c>
      <c r="O73" s="13">
        <v>1161968930</v>
      </c>
      <c r="P73" s="13">
        <v>273769851</v>
      </c>
      <c r="Q73" s="10">
        <v>45006</v>
      </c>
      <c r="R73" s="8"/>
      <c r="S73" s="8"/>
      <c r="T73" s="8"/>
      <c r="U73" s="8"/>
      <c r="V73" s="8"/>
      <c r="W73" s="8"/>
      <c r="X73" s="8" t="s">
        <v>40</v>
      </c>
      <c r="Y73" s="8" t="s">
        <v>41</v>
      </c>
      <c r="Z73" s="14" t="s">
        <v>42</v>
      </c>
      <c r="AA73" s="11"/>
      <c r="AB73" s="8"/>
      <c r="AC73" s="15" t="s">
        <v>384</v>
      </c>
      <c r="AD73" s="16">
        <v>55</v>
      </c>
      <c r="AE73" s="16"/>
    </row>
    <row r="74" spans="1:31" ht="35.1" customHeight="1">
      <c r="A74" s="8">
        <f t="shared" si="1"/>
        <v>62</v>
      </c>
      <c r="B74" s="9" t="s">
        <v>385</v>
      </c>
      <c r="C74" s="11" t="s">
        <v>386</v>
      </c>
      <c r="D74" s="10">
        <v>39132</v>
      </c>
      <c r="E74" s="11" t="s">
        <v>387</v>
      </c>
      <c r="F74" s="11" t="s">
        <v>114</v>
      </c>
      <c r="G74" s="11" t="s">
        <v>87</v>
      </c>
      <c r="H74" s="8"/>
      <c r="I74" s="8"/>
      <c r="J74" s="12"/>
      <c r="K74" s="8"/>
      <c r="L74" s="13">
        <v>305125403</v>
      </c>
      <c r="M74" s="13"/>
      <c r="N74" s="13">
        <v>294793210</v>
      </c>
      <c r="O74" s="13">
        <v>37302800</v>
      </c>
      <c r="P74" s="13">
        <v>85594050</v>
      </c>
      <c r="Q74" s="10"/>
      <c r="R74" s="8"/>
      <c r="S74" s="8"/>
      <c r="T74" s="8"/>
      <c r="U74" s="8"/>
      <c r="V74" s="8"/>
      <c r="W74" s="8"/>
      <c r="X74" s="8" t="s">
        <v>59</v>
      </c>
      <c r="Y74" s="8" t="s">
        <v>106</v>
      </c>
      <c r="Z74" s="14" t="s">
        <v>42</v>
      </c>
      <c r="AA74" s="11"/>
      <c r="AB74" s="8" t="s">
        <v>388</v>
      </c>
      <c r="AC74" s="15" t="s">
        <v>389</v>
      </c>
      <c r="AD74" s="16">
        <v>54</v>
      </c>
      <c r="AE74" s="16"/>
    </row>
    <row r="75" spans="1:31" ht="35.1" customHeight="1">
      <c r="A75" s="8">
        <f t="shared" si="1"/>
        <v>63</v>
      </c>
      <c r="B75" s="9" t="s">
        <v>390</v>
      </c>
      <c r="C75" s="11" t="s">
        <v>391</v>
      </c>
      <c r="D75" s="10">
        <v>42908</v>
      </c>
      <c r="E75" s="11" t="s">
        <v>392</v>
      </c>
      <c r="F75" s="11" t="s">
        <v>393</v>
      </c>
      <c r="G75" s="11" t="s">
        <v>67</v>
      </c>
      <c r="H75" s="8"/>
      <c r="I75" s="8"/>
      <c r="J75" s="12">
        <v>143</v>
      </c>
      <c r="K75" s="8"/>
      <c r="L75" s="13">
        <v>571214942</v>
      </c>
      <c r="M75" s="13"/>
      <c r="N75" s="13">
        <v>796008411</v>
      </c>
      <c r="O75" s="13">
        <v>74755426</v>
      </c>
      <c r="P75" s="13">
        <v>50437778</v>
      </c>
      <c r="Q75" s="10">
        <v>45011</v>
      </c>
      <c r="R75" s="8"/>
      <c r="S75" s="8"/>
      <c r="T75" s="8"/>
      <c r="U75" s="8"/>
      <c r="V75" s="8"/>
      <c r="W75" s="8"/>
      <c r="X75" s="8" t="s">
        <v>59</v>
      </c>
      <c r="Y75" s="8" t="s">
        <v>106</v>
      </c>
      <c r="Z75" s="14" t="s">
        <v>42</v>
      </c>
      <c r="AA75" s="11"/>
      <c r="AB75" s="8" t="s">
        <v>394</v>
      </c>
      <c r="AC75" s="15" t="s">
        <v>395</v>
      </c>
      <c r="AD75" s="16">
        <v>40</v>
      </c>
      <c r="AE75" s="18" t="s">
        <v>396</v>
      </c>
    </row>
    <row r="76" spans="1:31" ht="35.1" customHeight="1">
      <c r="A76" s="8">
        <f t="shared" si="1"/>
        <v>64</v>
      </c>
      <c r="B76" s="9" t="s">
        <v>397</v>
      </c>
      <c r="C76" s="11" t="s">
        <v>398</v>
      </c>
      <c r="D76" s="10">
        <v>40826</v>
      </c>
      <c r="E76" s="62" t="s">
        <v>399</v>
      </c>
      <c r="F76" s="11" t="s">
        <v>39</v>
      </c>
      <c r="G76" s="11" t="s">
        <v>39</v>
      </c>
      <c r="H76" s="12"/>
      <c r="I76" s="12"/>
      <c r="J76" s="12"/>
      <c r="K76" s="12">
        <v>5</v>
      </c>
      <c r="L76" s="63">
        <v>508880319</v>
      </c>
      <c r="M76" s="63"/>
      <c r="N76" s="63">
        <v>9763690890</v>
      </c>
      <c r="O76" s="63">
        <v>1078044264</v>
      </c>
      <c r="P76" s="63">
        <v>-100605159</v>
      </c>
      <c r="Q76" s="64"/>
      <c r="R76" s="64"/>
      <c r="S76" s="64"/>
      <c r="T76" s="64"/>
      <c r="U76" s="64"/>
      <c r="V76" s="64"/>
      <c r="W76" s="64"/>
      <c r="X76" s="64" t="s">
        <v>59</v>
      </c>
      <c r="Y76" s="64" t="s">
        <v>106</v>
      </c>
      <c r="Z76" s="64" t="s">
        <v>42</v>
      </c>
      <c r="AA76" s="62" t="s">
        <v>400</v>
      </c>
      <c r="AB76" s="64" t="s">
        <v>401</v>
      </c>
      <c r="AC76" s="15" t="s">
        <v>402</v>
      </c>
      <c r="AD76" s="65">
        <v>123</v>
      </c>
      <c r="AE76" s="65" t="s">
        <v>400</v>
      </c>
    </row>
    <row r="77" spans="1:31" ht="35.1" customHeight="1">
      <c r="A77" s="8">
        <f t="shared" si="1"/>
        <v>65</v>
      </c>
      <c r="B77" s="9" t="s">
        <v>403</v>
      </c>
      <c r="C77" s="11" t="s">
        <v>404</v>
      </c>
      <c r="D77" s="10">
        <v>35576</v>
      </c>
      <c r="E77" s="11" t="s">
        <v>405</v>
      </c>
      <c r="F77" s="11" t="s">
        <v>406</v>
      </c>
      <c r="G77" s="11" t="s">
        <v>406</v>
      </c>
      <c r="H77" s="8"/>
      <c r="I77" s="8"/>
      <c r="J77" s="12">
        <v>301</v>
      </c>
      <c r="K77" s="8">
        <v>1</v>
      </c>
      <c r="L77" s="47">
        <v>1672585000</v>
      </c>
      <c r="M77" s="13"/>
      <c r="N77" s="13">
        <v>2444725000</v>
      </c>
      <c r="O77" s="13">
        <v>111654000</v>
      </c>
      <c r="P77" s="13">
        <v>51504300</v>
      </c>
      <c r="Q77" s="10">
        <v>45003</v>
      </c>
      <c r="R77" s="8"/>
      <c r="S77" s="8"/>
      <c r="T77" s="8"/>
      <c r="U77" s="8"/>
      <c r="V77" s="8"/>
      <c r="W77" s="8"/>
      <c r="X77" s="8" t="s">
        <v>59</v>
      </c>
      <c r="Y77" s="8" t="s">
        <v>106</v>
      </c>
      <c r="Z77" s="14" t="s">
        <v>42</v>
      </c>
      <c r="AA77" s="11"/>
      <c r="AB77" s="8"/>
      <c r="AC77" s="15" t="s">
        <v>407</v>
      </c>
      <c r="AD77" s="16">
        <v>141</v>
      </c>
      <c r="AE77" s="16"/>
    </row>
    <row r="78" spans="1:31" ht="35.1" customHeight="1">
      <c r="A78" s="8">
        <f t="shared" si="1"/>
        <v>66</v>
      </c>
      <c r="B78" s="9" t="s">
        <v>408</v>
      </c>
      <c r="C78" s="11" t="s">
        <v>409</v>
      </c>
      <c r="D78" s="10">
        <v>40632</v>
      </c>
      <c r="E78" s="11" t="s">
        <v>410</v>
      </c>
      <c r="F78" s="11" t="s">
        <v>411</v>
      </c>
      <c r="G78" s="11" t="s">
        <v>81</v>
      </c>
      <c r="H78" s="8"/>
      <c r="I78" s="8"/>
      <c r="J78" s="12"/>
      <c r="K78" s="8"/>
      <c r="L78" s="13"/>
      <c r="M78" s="13"/>
      <c r="N78" s="13"/>
      <c r="O78" s="13"/>
      <c r="P78" s="13"/>
      <c r="Q78" s="10"/>
      <c r="R78" s="8"/>
      <c r="S78" s="8"/>
      <c r="T78" s="8"/>
      <c r="U78" s="8"/>
      <c r="V78" s="8"/>
      <c r="W78" s="8"/>
      <c r="X78" s="8" t="s">
        <v>40</v>
      </c>
      <c r="Y78" s="8" t="s">
        <v>106</v>
      </c>
      <c r="Z78" s="14"/>
      <c r="AA78" s="11"/>
      <c r="AB78" s="8"/>
      <c r="AC78" s="15" t="s">
        <v>412</v>
      </c>
      <c r="AD78" s="16">
        <v>46</v>
      </c>
      <c r="AE78" s="16"/>
    </row>
    <row r="79" spans="1:31" ht="35.1" customHeight="1">
      <c r="A79" s="8">
        <f t="shared" si="1"/>
        <v>67</v>
      </c>
      <c r="B79" s="9" t="s">
        <v>413</v>
      </c>
      <c r="C79" s="11" t="s">
        <v>414</v>
      </c>
      <c r="D79" s="10">
        <v>41772</v>
      </c>
      <c r="E79" s="11" t="s">
        <v>415</v>
      </c>
      <c r="F79" s="11" t="s">
        <v>57</v>
      </c>
      <c r="G79" s="11" t="s">
        <v>58</v>
      </c>
      <c r="H79" s="8"/>
      <c r="I79" s="8"/>
      <c r="J79" s="12">
        <v>434</v>
      </c>
      <c r="K79" s="8"/>
      <c r="L79" s="45">
        <f>53431651.57+151983000+10500000+67586563.84</f>
        <v>283501215.40999997</v>
      </c>
      <c r="M79" s="13"/>
      <c r="N79" s="13">
        <v>2042626662</v>
      </c>
      <c r="O79" s="13">
        <v>387944423</v>
      </c>
      <c r="P79" s="13">
        <v>4113716</v>
      </c>
      <c r="Q79" s="10">
        <v>45010</v>
      </c>
      <c r="R79" s="8"/>
      <c r="S79" s="8"/>
      <c r="T79" s="8"/>
      <c r="U79" s="8"/>
      <c r="V79" s="8"/>
      <c r="W79" s="8"/>
      <c r="X79" s="8" t="s">
        <v>40</v>
      </c>
      <c r="Y79" s="8" t="s">
        <v>106</v>
      </c>
      <c r="Z79" s="14" t="s">
        <v>42</v>
      </c>
      <c r="AA79" s="11"/>
      <c r="AB79" s="8" t="s">
        <v>416</v>
      </c>
      <c r="AC79" s="15" t="s">
        <v>417</v>
      </c>
      <c r="AD79" s="16">
        <v>60</v>
      </c>
      <c r="AE79" s="52" t="s">
        <v>418</v>
      </c>
    </row>
    <row r="80" spans="1:31" ht="35.1" customHeight="1">
      <c r="A80" s="18">
        <f t="shared" si="1"/>
        <v>68</v>
      </c>
      <c r="B80" s="19" t="s">
        <v>419</v>
      </c>
      <c r="C80" s="16" t="s">
        <v>420</v>
      </c>
      <c r="D80" s="23">
        <v>44621</v>
      </c>
      <c r="E80" s="16" t="s">
        <v>421</v>
      </c>
      <c r="F80" s="16" t="s">
        <v>312</v>
      </c>
      <c r="G80" s="16" t="s">
        <v>58</v>
      </c>
      <c r="H80" s="18"/>
      <c r="I80" s="18"/>
      <c r="J80" s="21">
        <v>66</v>
      </c>
      <c r="K80" s="18"/>
      <c r="L80" s="22">
        <f>145339657+3300000+432353000</f>
        <v>580992657</v>
      </c>
      <c r="M80" s="22"/>
      <c r="N80" s="22">
        <v>676810707</v>
      </c>
      <c r="O80" s="22">
        <v>227046000</v>
      </c>
      <c r="P80" s="22">
        <v>85702000</v>
      </c>
      <c r="Q80" s="23">
        <v>44919</v>
      </c>
      <c r="R80" s="18"/>
      <c r="S80" s="18"/>
      <c r="T80" s="18"/>
      <c r="U80" s="18"/>
      <c r="V80" s="18"/>
      <c r="W80" s="18"/>
      <c r="X80" s="18" t="s">
        <v>59</v>
      </c>
      <c r="Y80" s="18" t="s">
        <v>106</v>
      </c>
      <c r="Z80" s="24" t="s">
        <v>42</v>
      </c>
      <c r="AA80" s="16"/>
      <c r="AB80" s="18" t="s">
        <v>422</v>
      </c>
      <c r="AC80" s="25" t="s">
        <v>423</v>
      </c>
      <c r="AD80" s="16"/>
      <c r="AE80" s="16"/>
    </row>
    <row r="81" spans="1:31" ht="35.1" customHeight="1">
      <c r="A81" s="8">
        <f t="shared" si="1"/>
        <v>69</v>
      </c>
      <c r="B81" s="9" t="s">
        <v>424</v>
      </c>
      <c r="C81" s="11" t="s">
        <v>425</v>
      </c>
      <c r="D81" s="8" t="s">
        <v>426</v>
      </c>
      <c r="E81" s="11" t="s">
        <v>427</v>
      </c>
      <c r="F81" s="11" t="s">
        <v>39</v>
      </c>
      <c r="G81" s="11" t="s">
        <v>39</v>
      </c>
      <c r="H81" s="8"/>
      <c r="I81" s="8"/>
      <c r="J81" s="12">
        <v>61</v>
      </c>
      <c r="K81" s="8"/>
      <c r="L81" s="13">
        <v>264964500</v>
      </c>
      <c r="M81" s="13"/>
      <c r="N81" s="13">
        <v>346167500</v>
      </c>
      <c r="O81" s="13">
        <v>46358500</v>
      </c>
      <c r="P81" s="13">
        <v>34993500</v>
      </c>
      <c r="Q81" s="10">
        <v>44931</v>
      </c>
      <c r="R81" s="8"/>
      <c r="S81" s="8"/>
      <c r="T81" s="8"/>
      <c r="U81" s="8"/>
      <c r="V81" s="8"/>
      <c r="W81" s="8"/>
      <c r="X81" s="8" t="s">
        <v>59</v>
      </c>
      <c r="Y81" s="8" t="s">
        <v>106</v>
      </c>
      <c r="Z81" s="14" t="s">
        <v>42</v>
      </c>
      <c r="AA81" s="11"/>
      <c r="AB81" s="8" t="s">
        <v>428</v>
      </c>
      <c r="AC81" s="15" t="s">
        <v>429</v>
      </c>
      <c r="AD81" s="16">
        <v>4</v>
      </c>
      <c r="AE81" s="16"/>
    </row>
    <row r="82" spans="1:31" ht="35.1" customHeight="1">
      <c r="A82" s="8">
        <f t="shared" si="1"/>
        <v>70</v>
      </c>
      <c r="B82" s="9" t="s">
        <v>430</v>
      </c>
      <c r="C82" s="11" t="s">
        <v>431</v>
      </c>
      <c r="D82" s="10">
        <v>33686</v>
      </c>
      <c r="E82" s="11" t="s">
        <v>432</v>
      </c>
      <c r="F82" s="11" t="s">
        <v>318</v>
      </c>
      <c r="G82" s="11" t="s">
        <v>67</v>
      </c>
      <c r="H82" s="8"/>
      <c r="I82" s="8"/>
      <c r="J82" s="12"/>
      <c r="K82" s="8"/>
      <c r="L82" s="13"/>
      <c r="M82" s="13"/>
      <c r="N82" s="13"/>
      <c r="O82" s="13"/>
      <c r="P82" s="13"/>
      <c r="Q82" s="10"/>
      <c r="R82" s="8"/>
      <c r="S82" s="8"/>
      <c r="T82" s="8"/>
      <c r="U82" s="8"/>
      <c r="V82" s="8"/>
      <c r="W82" s="8"/>
      <c r="X82" s="8" t="s">
        <v>59</v>
      </c>
      <c r="Y82" s="8" t="s">
        <v>106</v>
      </c>
      <c r="Z82" s="14" t="s">
        <v>433</v>
      </c>
      <c r="AA82" s="11"/>
      <c r="AB82" s="8" t="s">
        <v>434</v>
      </c>
      <c r="AC82" s="15" t="s">
        <v>435</v>
      </c>
      <c r="AD82" s="16">
        <v>116</v>
      </c>
      <c r="AE82" s="52" t="s">
        <v>436</v>
      </c>
    </row>
    <row r="83" spans="1:31" ht="35.1" customHeight="1">
      <c r="A83" s="8">
        <f t="shared" si="1"/>
        <v>71</v>
      </c>
      <c r="B83" s="9" t="s">
        <v>437</v>
      </c>
      <c r="C83" s="11" t="s">
        <v>438</v>
      </c>
      <c r="D83" s="10">
        <v>44265</v>
      </c>
      <c r="E83" s="11" t="s">
        <v>439</v>
      </c>
      <c r="F83" s="11" t="s">
        <v>440</v>
      </c>
      <c r="G83" s="11" t="s">
        <v>67</v>
      </c>
      <c r="H83" s="8"/>
      <c r="I83" s="8"/>
      <c r="J83" s="12">
        <v>212</v>
      </c>
      <c r="K83" s="8"/>
      <c r="L83" s="13">
        <v>1953572324</v>
      </c>
      <c r="M83" s="13">
        <v>2569503336</v>
      </c>
      <c r="N83" s="13">
        <f>SUM(L83:M83)</f>
        <v>4523075660</v>
      </c>
      <c r="O83" s="13">
        <v>4027548494</v>
      </c>
      <c r="P83" s="13">
        <v>1542533784</v>
      </c>
      <c r="Q83" s="10">
        <v>44995</v>
      </c>
      <c r="R83" s="8"/>
      <c r="S83" s="8"/>
      <c r="T83" s="8"/>
      <c r="U83" s="8"/>
      <c r="V83" s="8"/>
      <c r="W83" s="8"/>
      <c r="X83" s="8" t="s">
        <v>290</v>
      </c>
      <c r="Y83" s="8" t="s">
        <v>41</v>
      </c>
      <c r="Z83" s="14" t="s">
        <v>42</v>
      </c>
      <c r="AA83" s="11"/>
      <c r="AB83" s="8" t="s">
        <v>441</v>
      </c>
      <c r="AC83" s="15" t="s">
        <v>442</v>
      </c>
      <c r="AD83" s="16">
        <v>145</v>
      </c>
      <c r="AE83" s="16"/>
    </row>
    <row r="84" spans="1:31" ht="35.1" customHeight="1">
      <c r="A84" s="8">
        <f t="shared" si="1"/>
        <v>72</v>
      </c>
      <c r="B84" s="9" t="s">
        <v>443</v>
      </c>
      <c r="C84" s="11" t="s">
        <v>444</v>
      </c>
      <c r="D84" s="10">
        <v>41381</v>
      </c>
      <c r="E84" s="11" t="s">
        <v>445</v>
      </c>
      <c r="F84" s="11" t="s">
        <v>446</v>
      </c>
      <c r="G84" s="11" t="s">
        <v>50</v>
      </c>
      <c r="H84" s="8"/>
      <c r="I84" s="8"/>
      <c r="J84" s="12">
        <v>56</v>
      </c>
      <c r="K84" s="8"/>
      <c r="L84" s="13">
        <v>146135333</v>
      </c>
      <c r="M84" s="13">
        <v>0</v>
      </c>
      <c r="N84" s="13">
        <v>146135333</v>
      </c>
      <c r="O84" s="13">
        <v>39510606</v>
      </c>
      <c r="P84" s="13">
        <v>30214106</v>
      </c>
      <c r="Q84" s="10">
        <v>45005</v>
      </c>
      <c r="R84" s="8"/>
      <c r="S84" s="8"/>
      <c r="T84" s="8"/>
      <c r="U84" s="8"/>
      <c r="V84" s="8"/>
      <c r="W84" s="8"/>
      <c r="X84" s="8" t="s">
        <v>447</v>
      </c>
      <c r="Y84" s="8" t="s">
        <v>106</v>
      </c>
      <c r="Z84" s="14" t="s">
        <v>42</v>
      </c>
      <c r="AA84" s="11"/>
      <c r="AB84" s="8" t="s">
        <v>448</v>
      </c>
      <c r="AC84" s="15" t="s">
        <v>449</v>
      </c>
      <c r="AD84" s="16">
        <v>143</v>
      </c>
      <c r="AE84" s="16"/>
    </row>
    <row r="85" spans="1:31" ht="35.1" customHeight="1">
      <c r="A85" s="18">
        <f t="shared" si="1"/>
        <v>73</v>
      </c>
      <c r="B85" s="19" t="s">
        <v>450</v>
      </c>
      <c r="C85" s="16" t="s">
        <v>451</v>
      </c>
      <c r="D85" s="23">
        <v>43908</v>
      </c>
      <c r="E85" s="16"/>
      <c r="F85" s="16" t="s">
        <v>446</v>
      </c>
      <c r="G85" s="16" t="s">
        <v>50</v>
      </c>
      <c r="H85" s="18"/>
      <c r="I85" s="18"/>
      <c r="J85" s="21">
        <v>21</v>
      </c>
      <c r="K85" s="18">
        <v>1</v>
      </c>
      <c r="L85" s="22">
        <v>36289200</v>
      </c>
      <c r="M85" s="22">
        <v>12330000</v>
      </c>
      <c r="N85" s="22">
        <v>48619200</v>
      </c>
      <c r="O85" s="22">
        <v>24219200</v>
      </c>
      <c r="P85" s="22">
        <v>1569200</v>
      </c>
      <c r="Q85" s="23">
        <v>44940</v>
      </c>
      <c r="R85" s="18"/>
      <c r="S85" s="18"/>
      <c r="T85" s="18"/>
      <c r="U85" s="18"/>
      <c r="V85" s="18"/>
      <c r="W85" s="18"/>
      <c r="X85" s="18" t="s">
        <v>290</v>
      </c>
      <c r="Y85" s="18" t="s">
        <v>41</v>
      </c>
      <c r="Z85" s="24" t="s">
        <v>42</v>
      </c>
      <c r="AA85" s="16"/>
      <c r="AB85" s="18"/>
      <c r="AC85" s="18"/>
      <c r="AD85" s="16"/>
      <c r="AE85" s="16"/>
    </row>
    <row r="86" spans="1:31" ht="35.1" customHeight="1">
      <c r="A86" s="8">
        <f t="shared" ref="A86:A106" si="5">A85+1</f>
        <v>74</v>
      </c>
      <c r="B86" s="9" t="s">
        <v>452</v>
      </c>
      <c r="C86" s="11"/>
      <c r="D86" s="10"/>
      <c r="E86" s="11"/>
      <c r="F86" s="11"/>
      <c r="G86" s="11"/>
      <c r="H86" s="8"/>
      <c r="I86" s="8"/>
      <c r="J86" s="12"/>
      <c r="K86" s="8"/>
      <c r="L86" s="13"/>
      <c r="M86" s="13"/>
      <c r="N86" s="13"/>
      <c r="O86" s="13"/>
      <c r="P86" s="13"/>
      <c r="Q86" s="10">
        <v>45031</v>
      </c>
      <c r="R86" s="8"/>
      <c r="S86" s="8"/>
      <c r="T86" s="8"/>
      <c r="U86" s="8"/>
      <c r="V86" s="8"/>
      <c r="W86" s="8"/>
      <c r="X86" s="8" t="s">
        <v>59</v>
      </c>
      <c r="Y86" s="8" t="s">
        <v>41</v>
      </c>
      <c r="Z86" s="14" t="s">
        <v>433</v>
      </c>
      <c r="AA86" s="11"/>
      <c r="AB86" s="8"/>
      <c r="AC86" s="8"/>
      <c r="AD86" s="16">
        <v>67</v>
      </c>
      <c r="AE86" s="16"/>
    </row>
    <row r="87" spans="1:31" ht="35.1" customHeight="1">
      <c r="A87" s="8">
        <f t="shared" si="5"/>
        <v>75</v>
      </c>
      <c r="B87" s="9" t="s">
        <v>453</v>
      </c>
      <c r="C87" s="11" t="s">
        <v>454</v>
      </c>
      <c r="D87" s="10">
        <v>41614</v>
      </c>
      <c r="E87" s="11" t="s">
        <v>455</v>
      </c>
      <c r="F87" s="11" t="s">
        <v>204</v>
      </c>
      <c r="G87" s="11" t="s">
        <v>73</v>
      </c>
      <c r="H87" s="8"/>
      <c r="I87" s="8"/>
      <c r="J87" s="12"/>
      <c r="K87" s="8"/>
      <c r="L87" s="13"/>
      <c r="M87" s="13"/>
      <c r="N87" s="13"/>
      <c r="O87" s="13"/>
      <c r="P87" s="13"/>
      <c r="Q87" s="10">
        <v>45034</v>
      </c>
      <c r="R87" s="8"/>
      <c r="S87" s="8"/>
      <c r="T87" s="8"/>
      <c r="U87" s="8"/>
      <c r="V87" s="8"/>
      <c r="W87" s="8"/>
      <c r="X87" s="8" t="s">
        <v>59</v>
      </c>
      <c r="Y87" s="8" t="s">
        <v>106</v>
      </c>
      <c r="Z87" s="14" t="s">
        <v>433</v>
      </c>
      <c r="AA87" s="11"/>
      <c r="AB87" s="8" t="s">
        <v>456</v>
      </c>
      <c r="AC87" s="15" t="s">
        <v>457</v>
      </c>
      <c r="AD87" s="16"/>
      <c r="AE87" s="16"/>
    </row>
    <row r="88" spans="1:31" ht="35.1" customHeight="1">
      <c r="A88" s="8">
        <f t="shared" si="5"/>
        <v>76</v>
      </c>
      <c r="B88" s="9" t="s">
        <v>458</v>
      </c>
      <c r="C88" s="11" t="s">
        <v>459</v>
      </c>
      <c r="D88" s="10">
        <v>35975</v>
      </c>
      <c r="E88" s="11" t="s">
        <v>460</v>
      </c>
      <c r="F88" s="11" t="s">
        <v>461</v>
      </c>
      <c r="G88" s="11" t="s">
        <v>73</v>
      </c>
      <c r="H88" s="8"/>
      <c r="I88" s="8"/>
      <c r="J88" s="12">
        <v>21721</v>
      </c>
      <c r="K88" s="8"/>
      <c r="L88" s="13">
        <v>5317036777</v>
      </c>
      <c r="M88" s="13"/>
      <c r="N88" s="13">
        <v>50929647807</v>
      </c>
      <c r="O88" s="13">
        <v>7862623887</v>
      </c>
      <c r="P88" s="13">
        <v>462552735</v>
      </c>
      <c r="Q88" s="10">
        <v>44955</v>
      </c>
      <c r="R88" s="8"/>
      <c r="S88" s="8"/>
      <c r="T88" s="8"/>
      <c r="U88" s="8"/>
      <c r="V88" s="8"/>
      <c r="W88" s="8"/>
      <c r="X88" s="8" t="s">
        <v>40</v>
      </c>
      <c r="Y88" s="8" t="s">
        <v>41</v>
      </c>
      <c r="Z88" s="14" t="s">
        <v>462</v>
      </c>
      <c r="AA88" s="11"/>
      <c r="AB88" s="8"/>
      <c r="AC88" s="15" t="s">
        <v>463</v>
      </c>
      <c r="AD88" s="16">
        <v>13</v>
      </c>
      <c r="AE88" s="16"/>
    </row>
    <row r="89" spans="1:31" ht="35.1" customHeight="1">
      <c r="A89" s="8">
        <f t="shared" si="5"/>
        <v>77</v>
      </c>
      <c r="B89" s="9" t="s">
        <v>464</v>
      </c>
      <c r="C89" s="66" t="s">
        <v>465</v>
      </c>
      <c r="D89" s="10">
        <v>43237</v>
      </c>
      <c r="E89" s="11" t="s">
        <v>466</v>
      </c>
      <c r="F89" s="11" t="s">
        <v>50</v>
      </c>
      <c r="G89" s="11" t="s">
        <v>50</v>
      </c>
      <c r="H89" s="8"/>
      <c r="I89" s="8"/>
      <c r="J89" s="12">
        <v>145</v>
      </c>
      <c r="K89" s="8"/>
      <c r="L89" s="13">
        <v>61860049</v>
      </c>
      <c r="M89" s="13">
        <v>2860000</v>
      </c>
      <c r="N89" s="13">
        <f>SUM(L89:M89)</f>
        <v>64720049</v>
      </c>
      <c r="O89" s="13">
        <v>9500000</v>
      </c>
      <c r="P89" s="13">
        <v>7364000</v>
      </c>
      <c r="Q89" s="10">
        <v>45006</v>
      </c>
      <c r="R89" s="8"/>
      <c r="S89" s="8"/>
      <c r="T89" s="8"/>
      <c r="U89" s="8"/>
      <c r="V89" s="8"/>
      <c r="W89" s="8"/>
      <c r="X89" s="8" t="s">
        <v>59</v>
      </c>
      <c r="Y89" s="8" t="s">
        <v>467</v>
      </c>
      <c r="Z89" s="14" t="s">
        <v>42</v>
      </c>
      <c r="AA89" s="11"/>
      <c r="AB89" s="8"/>
      <c r="AC89" s="15" t="s">
        <v>468</v>
      </c>
      <c r="AD89" s="16">
        <v>132</v>
      </c>
      <c r="AE89" s="16"/>
    </row>
    <row r="90" spans="1:31" ht="35.1" customHeight="1">
      <c r="A90" s="18">
        <f t="shared" si="5"/>
        <v>78</v>
      </c>
      <c r="B90" s="19" t="s">
        <v>469</v>
      </c>
      <c r="C90" s="16" t="s">
        <v>470</v>
      </c>
      <c r="D90" s="23">
        <v>38993</v>
      </c>
      <c r="E90" s="16" t="s">
        <v>471</v>
      </c>
      <c r="F90" s="16" t="s">
        <v>204</v>
      </c>
      <c r="G90" s="16" t="s">
        <v>73</v>
      </c>
      <c r="H90" s="18"/>
      <c r="I90" s="18"/>
      <c r="J90" s="21"/>
      <c r="K90" s="18"/>
      <c r="L90" s="22">
        <f>209088738+2224712420</f>
        <v>2433801158</v>
      </c>
      <c r="M90" s="22">
        <f>9709495936+2000000000+9799481587</f>
        <v>21508977523</v>
      </c>
      <c r="N90" s="22">
        <f>11918584674+12024194007</f>
        <v>23942778681</v>
      </c>
      <c r="O90" s="22">
        <f>1081390257+1644237044</f>
        <v>2725627301</v>
      </c>
      <c r="P90" s="22">
        <f>28653738+43507420</f>
        <v>72161158</v>
      </c>
      <c r="Q90" s="23">
        <v>45026</v>
      </c>
      <c r="R90" s="18"/>
      <c r="S90" s="18"/>
      <c r="T90" s="18"/>
      <c r="U90" s="18"/>
      <c r="V90" s="18"/>
      <c r="W90" s="18"/>
      <c r="X90" s="18" t="s">
        <v>40</v>
      </c>
      <c r="Y90" s="18" t="s">
        <v>41</v>
      </c>
      <c r="Z90" s="24" t="s">
        <v>42</v>
      </c>
      <c r="AA90" s="16"/>
      <c r="AB90" s="18"/>
      <c r="AC90" s="25" t="s">
        <v>472</v>
      </c>
      <c r="AD90" s="16"/>
      <c r="AE90" s="16" t="s">
        <v>473</v>
      </c>
    </row>
    <row r="91" spans="1:31" ht="35.1" customHeight="1">
      <c r="A91" s="8">
        <f t="shared" si="5"/>
        <v>79</v>
      </c>
      <c r="B91" s="9" t="s">
        <v>474</v>
      </c>
      <c r="C91" s="11" t="s">
        <v>475</v>
      </c>
      <c r="D91" s="10">
        <v>36164</v>
      </c>
      <c r="E91" s="11" t="s">
        <v>476</v>
      </c>
      <c r="F91" s="11" t="s">
        <v>50</v>
      </c>
      <c r="G91" s="11" t="s">
        <v>50</v>
      </c>
      <c r="H91" s="8"/>
      <c r="I91" s="8"/>
      <c r="J91" s="12">
        <v>58</v>
      </c>
      <c r="K91" s="8"/>
      <c r="L91" s="13">
        <v>2191824579</v>
      </c>
      <c r="M91" s="13">
        <v>10944622025</v>
      </c>
      <c r="N91" s="13">
        <v>13136446604</v>
      </c>
      <c r="O91" s="13">
        <v>588413058</v>
      </c>
      <c r="P91" s="13">
        <v>7440569</v>
      </c>
      <c r="Q91" s="10">
        <v>45010</v>
      </c>
      <c r="R91" s="8"/>
      <c r="S91" s="8"/>
      <c r="T91" s="8"/>
      <c r="U91" s="8"/>
      <c r="V91" s="8"/>
      <c r="W91" s="8"/>
      <c r="X91" s="8" t="s">
        <v>40</v>
      </c>
      <c r="Y91" s="8" t="s">
        <v>60</v>
      </c>
      <c r="Z91" s="14" t="s">
        <v>42</v>
      </c>
      <c r="AA91" s="11"/>
      <c r="AB91" s="8" t="s">
        <v>477</v>
      </c>
      <c r="AC91" s="15" t="s">
        <v>478</v>
      </c>
      <c r="AD91" s="16">
        <v>63</v>
      </c>
      <c r="AE91" s="16"/>
    </row>
    <row r="92" spans="1:31" ht="35.1" customHeight="1">
      <c r="A92" s="18">
        <f t="shared" si="5"/>
        <v>80</v>
      </c>
      <c r="B92" s="19" t="s">
        <v>479</v>
      </c>
      <c r="C92" s="16" t="s">
        <v>480</v>
      </c>
      <c r="D92" s="23">
        <v>35354</v>
      </c>
      <c r="E92" s="16" t="s">
        <v>481</v>
      </c>
      <c r="F92" s="16" t="s">
        <v>87</v>
      </c>
      <c r="G92" s="16" t="s">
        <v>87</v>
      </c>
      <c r="H92" s="18"/>
      <c r="I92" s="18"/>
      <c r="J92" s="21">
        <v>320</v>
      </c>
      <c r="K92" s="18"/>
      <c r="L92" s="22">
        <v>2594683749</v>
      </c>
      <c r="M92" s="22">
        <v>618419620</v>
      </c>
      <c r="N92" s="22">
        <v>3213103369</v>
      </c>
      <c r="O92" s="22">
        <v>183797636</v>
      </c>
      <c r="P92" s="22">
        <v>90107636</v>
      </c>
      <c r="Q92" s="23">
        <v>44989</v>
      </c>
      <c r="R92" s="18"/>
      <c r="S92" s="18"/>
      <c r="T92" s="18"/>
      <c r="U92" s="18"/>
      <c r="V92" s="18"/>
      <c r="W92" s="18"/>
      <c r="X92" s="18" t="s">
        <v>447</v>
      </c>
      <c r="Y92" s="18" t="s">
        <v>60</v>
      </c>
      <c r="Z92" s="24" t="s">
        <v>42</v>
      </c>
      <c r="AA92" s="16"/>
      <c r="AB92" s="18"/>
      <c r="AC92" s="25" t="s">
        <v>482</v>
      </c>
      <c r="AD92" s="16"/>
      <c r="AE92" s="52" t="s">
        <v>483</v>
      </c>
    </row>
    <row r="93" spans="1:31" ht="35.1" customHeight="1">
      <c r="A93" s="8">
        <f t="shared" si="5"/>
        <v>81</v>
      </c>
      <c r="B93" s="9" t="s">
        <v>484</v>
      </c>
      <c r="C93" s="11" t="s">
        <v>485</v>
      </c>
      <c r="D93" s="10">
        <v>40953</v>
      </c>
      <c r="E93" s="11" t="s">
        <v>486</v>
      </c>
      <c r="F93" s="11" t="s">
        <v>487</v>
      </c>
      <c r="G93" s="11" t="s">
        <v>67</v>
      </c>
      <c r="H93" s="8"/>
      <c r="I93" s="8"/>
      <c r="J93" s="12">
        <v>106</v>
      </c>
      <c r="K93" s="8">
        <v>1</v>
      </c>
      <c r="L93" s="13">
        <v>331073324</v>
      </c>
      <c r="M93" s="13">
        <f>782855959+20000000</f>
        <v>802855959</v>
      </c>
      <c r="N93" s="13">
        <v>1133929283.55</v>
      </c>
      <c r="O93" s="13">
        <v>88430750</v>
      </c>
      <c r="P93" s="13">
        <v>44100000</v>
      </c>
      <c r="Q93" s="10">
        <v>44982</v>
      </c>
      <c r="R93" s="8"/>
      <c r="S93" s="8"/>
      <c r="T93" s="8"/>
      <c r="U93" s="8"/>
      <c r="V93" s="8"/>
      <c r="W93" s="8"/>
      <c r="X93" s="8" t="s">
        <v>59</v>
      </c>
      <c r="Y93" s="8" t="s">
        <v>60</v>
      </c>
      <c r="Z93" s="14" t="s">
        <v>42</v>
      </c>
      <c r="AA93" s="11"/>
      <c r="AB93" s="8" t="s">
        <v>488</v>
      </c>
      <c r="AC93" s="15" t="s">
        <v>489</v>
      </c>
      <c r="AD93" s="16">
        <v>62</v>
      </c>
      <c r="AE93" s="16"/>
    </row>
    <row r="94" spans="1:31" ht="35.1" customHeight="1">
      <c r="A94" s="8">
        <f t="shared" si="5"/>
        <v>82</v>
      </c>
      <c r="B94" s="9" t="s">
        <v>490</v>
      </c>
      <c r="C94" s="11" t="s">
        <v>491</v>
      </c>
      <c r="D94" s="10">
        <v>39672</v>
      </c>
      <c r="E94" s="11" t="s">
        <v>492</v>
      </c>
      <c r="F94" s="11"/>
      <c r="G94" s="11" t="s">
        <v>67</v>
      </c>
      <c r="H94" s="8"/>
      <c r="I94" s="8"/>
      <c r="J94" s="12"/>
      <c r="K94" s="8"/>
      <c r="L94" s="13">
        <v>468015500</v>
      </c>
      <c r="M94" s="13">
        <v>137101500</v>
      </c>
      <c r="N94" s="13">
        <v>605117000</v>
      </c>
      <c r="O94" s="13">
        <v>73563500</v>
      </c>
      <c r="P94" s="13">
        <v>34045000</v>
      </c>
      <c r="Q94" s="10">
        <v>44976</v>
      </c>
      <c r="R94" s="8"/>
      <c r="S94" s="8"/>
      <c r="T94" s="8"/>
      <c r="U94" s="8"/>
      <c r="V94" s="8"/>
      <c r="W94" s="8"/>
      <c r="X94" s="8" t="s">
        <v>40</v>
      </c>
      <c r="Y94" s="8" t="s">
        <v>60</v>
      </c>
      <c r="Z94" s="14" t="s">
        <v>42</v>
      </c>
      <c r="AA94" s="11"/>
      <c r="AB94" s="8" t="s">
        <v>493</v>
      </c>
      <c r="AC94" s="15" t="s">
        <v>494</v>
      </c>
      <c r="AD94" s="16">
        <v>32</v>
      </c>
      <c r="AE94" s="16"/>
    </row>
    <row r="95" spans="1:31" ht="35.1" customHeight="1">
      <c r="A95" s="8">
        <f t="shared" si="5"/>
        <v>83</v>
      </c>
      <c r="B95" s="9" t="s">
        <v>495</v>
      </c>
      <c r="C95" s="11" t="s">
        <v>496</v>
      </c>
      <c r="D95" s="10">
        <v>38043</v>
      </c>
      <c r="E95" s="11" t="s">
        <v>497</v>
      </c>
      <c r="F95" s="11" t="s">
        <v>67</v>
      </c>
      <c r="G95" s="11" t="s">
        <v>67</v>
      </c>
      <c r="H95" s="8">
        <v>24</v>
      </c>
      <c r="I95" s="8">
        <v>21</v>
      </c>
      <c r="J95" s="12">
        <f>H95+I95</f>
        <v>45</v>
      </c>
      <c r="K95" s="8">
        <v>6</v>
      </c>
      <c r="L95" s="45">
        <v>373778199.98000002</v>
      </c>
      <c r="M95" s="67">
        <v>8218783554.0500002</v>
      </c>
      <c r="N95" s="45">
        <f t="shared" ref="N95:N97" si="6">SUM(L95:M95)</f>
        <v>8592561754.0300007</v>
      </c>
      <c r="O95" s="45">
        <v>1257899300.6300001</v>
      </c>
      <c r="P95" s="45">
        <v>74937820.629999995</v>
      </c>
      <c r="Q95" s="10">
        <v>44938</v>
      </c>
      <c r="R95" s="8"/>
      <c r="S95" s="8"/>
      <c r="T95" s="8"/>
      <c r="U95" s="8"/>
      <c r="V95" s="8"/>
      <c r="W95" s="8"/>
      <c r="X95" s="8" t="s">
        <v>59</v>
      </c>
      <c r="Y95" s="8" t="s">
        <v>60</v>
      </c>
      <c r="Z95" s="14" t="s">
        <v>42</v>
      </c>
      <c r="AA95" s="11"/>
      <c r="AB95" s="8" t="s">
        <v>498</v>
      </c>
      <c r="AC95" s="15" t="s">
        <v>499</v>
      </c>
      <c r="AD95" s="16">
        <v>48</v>
      </c>
      <c r="AE95" s="16"/>
    </row>
    <row r="96" spans="1:31" ht="35.1" customHeight="1">
      <c r="A96" s="8">
        <f t="shared" si="5"/>
        <v>84</v>
      </c>
      <c r="B96" s="9" t="s">
        <v>500</v>
      </c>
      <c r="C96" s="11" t="s">
        <v>501</v>
      </c>
      <c r="D96" s="10">
        <v>37816</v>
      </c>
      <c r="E96" s="11" t="s">
        <v>502</v>
      </c>
      <c r="F96" s="11" t="s">
        <v>503</v>
      </c>
      <c r="G96" s="11" t="s">
        <v>73</v>
      </c>
      <c r="H96" s="8">
        <v>68</v>
      </c>
      <c r="I96" s="8">
        <v>50</v>
      </c>
      <c r="J96" s="12">
        <f>H96+I96</f>
        <v>118</v>
      </c>
      <c r="K96" s="8">
        <v>7</v>
      </c>
      <c r="L96" s="13">
        <v>2583375144</v>
      </c>
      <c r="M96" s="13">
        <v>22683383411</v>
      </c>
      <c r="N96" s="13">
        <f t="shared" si="6"/>
        <v>25266758555</v>
      </c>
      <c r="O96" s="13">
        <f>3658769137+238186300</f>
        <v>3896955437</v>
      </c>
      <c r="P96" s="13">
        <v>76187578</v>
      </c>
      <c r="Q96" s="10">
        <v>45064</v>
      </c>
      <c r="R96" s="8"/>
      <c r="S96" s="8"/>
      <c r="T96" s="8"/>
      <c r="U96" s="8"/>
      <c r="V96" s="8"/>
      <c r="W96" s="8"/>
      <c r="X96" s="8" t="s">
        <v>40</v>
      </c>
      <c r="Y96" s="8" t="s">
        <v>41</v>
      </c>
      <c r="Z96" s="14" t="s">
        <v>42</v>
      </c>
      <c r="AA96" s="11"/>
      <c r="AB96" s="8" t="s">
        <v>504</v>
      </c>
      <c r="AC96" s="15" t="s">
        <v>505</v>
      </c>
      <c r="AD96" s="16">
        <v>64</v>
      </c>
      <c r="AE96" s="16" t="s">
        <v>506</v>
      </c>
    </row>
    <row r="97" spans="1:31" ht="35.1" customHeight="1">
      <c r="A97" s="8">
        <f t="shared" si="5"/>
        <v>85</v>
      </c>
      <c r="B97" s="9" t="s">
        <v>507</v>
      </c>
      <c r="C97" s="11" t="s">
        <v>508</v>
      </c>
      <c r="D97" s="10">
        <v>36094</v>
      </c>
      <c r="E97" s="11" t="s">
        <v>509</v>
      </c>
      <c r="F97" s="11" t="s">
        <v>510</v>
      </c>
      <c r="G97" s="11" t="s">
        <v>58</v>
      </c>
      <c r="H97" s="8">
        <v>123</v>
      </c>
      <c r="I97" s="8">
        <v>179</v>
      </c>
      <c r="J97" s="12">
        <f>H97+I97+7</f>
        <v>309</v>
      </c>
      <c r="K97" s="8"/>
      <c r="L97" s="13">
        <v>475136798</v>
      </c>
      <c r="M97" s="13">
        <v>924403446</v>
      </c>
      <c r="N97" s="13">
        <f t="shared" si="6"/>
        <v>1399540244</v>
      </c>
      <c r="O97" s="13">
        <v>112701511</v>
      </c>
      <c r="P97" s="13">
        <v>-11278764</v>
      </c>
      <c r="Q97" s="10">
        <v>45066</v>
      </c>
      <c r="R97" s="8"/>
      <c r="S97" s="8"/>
      <c r="T97" s="8"/>
      <c r="U97" s="8"/>
      <c r="V97" s="8"/>
      <c r="W97" s="8"/>
      <c r="X97" s="8" t="s">
        <v>290</v>
      </c>
      <c r="Y97" s="8" t="s">
        <v>60</v>
      </c>
      <c r="Z97" s="14" t="s">
        <v>42</v>
      </c>
      <c r="AA97" s="11"/>
      <c r="AB97" s="8" t="s">
        <v>511</v>
      </c>
      <c r="AC97" s="15" t="s">
        <v>512</v>
      </c>
      <c r="AD97" s="16">
        <v>44</v>
      </c>
      <c r="AE97" s="16"/>
    </row>
    <row r="98" spans="1:31" ht="35.1" customHeight="1">
      <c r="A98" s="8">
        <f t="shared" si="5"/>
        <v>86</v>
      </c>
      <c r="B98" s="19" t="s">
        <v>513</v>
      </c>
      <c r="C98" s="16"/>
      <c r="D98" s="23"/>
      <c r="E98" s="16"/>
      <c r="F98" s="16"/>
      <c r="G98" s="16"/>
      <c r="H98" s="18"/>
      <c r="I98" s="18"/>
      <c r="J98" s="21"/>
      <c r="K98" s="18"/>
      <c r="L98" s="22"/>
      <c r="M98" s="22"/>
      <c r="N98" s="22"/>
      <c r="O98" s="22"/>
      <c r="P98" s="22"/>
      <c r="Q98" s="23">
        <v>45071</v>
      </c>
      <c r="R98" s="18"/>
      <c r="S98" s="18"/>
      <c r="T98" s="18"/>
      <c r="U98" s="18"/>
      <c r="V98" s="18"/>
      <c r="W98" s="18"/>
      <c r="X98" s="18" t="s">
        <v>59</v>
      </c>
      <c r="Y98" s="8" t="s">
        <v>60</v>
      </c>
      <c r="Z98" s="24" t="s">
        <v>433</v>
      </c>
      <c r="AA98" s="16"/>
      <c r="AB98" s="18"/>
      <c r="AC98" s="18"/>
      <c r="AD98" s="16"/>
      <c r="AE98" s="16"/>
    </row>
    <row r="99" spans="1:31" ht="35.1" customHeight="1">
      <c r="A99" s="8">
        <f t="shared" si="5"/>
        <v>87</v>
      </c>
      <c r="B99" s="9" t="s">
        <v>514</v>
      </c>
      <c r="C99" s="11" t="s">
        <v>515</v>
      </c>
      <c r="D99" s="10">
        <v>25938</v>
      </c>
      <c r="E99" s="11" t="s">
        <v>516</v>
      </c>
      <c r="F99" s="11" t="s">
        <v>324</v>
      </c>
      <c r="G99" s="11" t="s">
        <v>81</v>
      </c>
      <c r="H99" s="8"/>
      <c r="I99" s="8"/>
      <c r="J99" s="12">
        <v>475</v>
      </c>
      <c r="K99" s="8">
        <v>5</v>
      </c>
      <c r="L99" s="13">
        <v>694352014</v>
      </c>
      <c r="M99" s="13">
        <f>169109609+16912000</f>
        <v>186021609</v>
      </c>
      <c r="N99" s="13">
        <f t="shared" ref="N99:N103" si="7">SUM(L99:M99)</f>
        <v>880373623</v>
      </c>
      <c r="O99" s="13">
        <v>98985556</v>
      </c>
      <c r="P99" s="13">
        <v>53483381</v>
      </c>
      <c r="Q99" s="10">
        <v>45076</v>
      </c>
      <c r="R99" s="8"/>
      <c r="S99" s="8"/>
      <c r="T99" s="8"/>
      <c r="U99" s="8"/>
      <c r="V99" s="8"/>
      <c r="W99" s="8"/>
      <c r="X99" s="8" t="s">
        <v>59</v>
      </c>
      <c r="Y99" s="8" t="s">
        <v>60</v>
      </c>
      <c r="Z99" s="14" t="s">
        <v>42</v>
      </c>
      <c r="AA99" s="11"/>
      <c r="AB99" s="8" t="s">
        <v>517</v>
      </c>
      <c r="AC99" s="15" t="s">
        <v>518</v>
      </c>
      <c r="AD99" s="16">
        <v>35</v>
      </c>
      <c r="AE99" s="16"/>
    </row>
    <row r="100" spans="1:31" ht="35.1" customHeight="1">
      <c r="A100" s="18">
        <f t="shared" si="5"/>
        <v>88</v>
      </c>
      <c r="B100" s="19" t="s">
        <v>519</v>
      </c>
      <c r="C100" s="16" t="s">
        <v>520</v>
      </c>
      <c r="D100" s="23">
        <v>39940</v>
      </c>
      <c r="E100" s="16" t="s">
        <v>521</v>
      </c>
      <c r="F100" s="16"/>
      <c r="G100" s="16" t="s">
        <v>39</v>
      </c>
      <c r="H100" s="18"/>
      <c r="I100" s="18"/>
      <c r="J100" s="21"/>
      <c r="K100" s="18"/>
      <c r="L100" s="22"/>
      <c r="M100" s="22"/>
      <c r="N100" s="22"/>
      <c r="O100" s="22"/>
      <c r="P100" s="22"/>
      <c r="Q100" s="23">
        <v>45076</v>
      </c>
      <c r="R100" s="18"/>
      <c r="S100" s="18"/>
      <c r="T100" s="18"/>
      <c r="U100" s="18"/>
      <c r="V100" s="18"/>
      <c r="W100" s="18"/>
      <c r="X100" s="18" t="s">
        <v>40</v>
      </c>
      <c r="Y100" s="18" t="s">
        <v>41</v>
      </c>
      <c r="Z100" s="24" t="s">
        <v>433</v>
      </c>
      <c r="AA100" s="16"/>
      <c r="AB100" s="18"/>
      <c r="AC100" s="18"/>
      <c r="AD100" s="16"/>
      <c r="AE100" s="16"/>
    </row>
    <row r="101" spans="1:31" ht="35.1" customHeight="1">
      <c r="A101" s="8">
        <f t="shared" si="5"/>
        <v>89</v>
      </c>
      <c r="B101" s="9" t="s">
        <v>522</v>
      </c>
      <c r="C101" s="11" t="s">
        <v>523</v>
      </c>
      <c r="D101" s="10">
        <v>44610</v>
      </c>
      <c r="E101" s="11" t="s">
        <v>524</v>
      </c>
      <c r="F101" s="11" t="s">
        <v>525</v>
      </c>
      <c r="G101" s="11" t="s">
        <v>73</v>
      </c>
      <c r="H101" s="8"/>
      <c r="I101" s="8"/>
      <c r="J101" s="12">
        <v>68</v>
      </c>
      <c r="K101" s="8"/>
      <c r="L101" s="13">
        <v>759995288</v>
      </c>
      <c r="M101" s="13">
        <v>326972610</v>
      </c>
      <c r="N101" s="13">
        <f t="shared" si="7"/>
        <v>1086967898</v>
      </c>
      <c r="O101" s="13">
        <f>110421700+89181760+64000000</f>
        <v>263603460</v>
      </c>
      <c r="P101" s="13">
        <v>28162700</v>
      </c>
      <c r="Q101" s="10"/>
      <c r="R101" s="8"/>
      <c r="S101" s="8"/>
      <c r="T101" s="8"/>
      <c r="U101" s="8"/>
      <c r="V101" s="8"/>
      <c r="W101" s="8"/>
      <c r="X101" s="8" t="s">
        <v>59</v>
      </c>
      <c r="Y101" s="8" t="s">
        <v>60</v>
      </c>
      <c r="Z101" s="14" t="s">
        <v>42</v>
      </c>
      <c r="AA101" s="11"/>
      <c r="AB101" s="8" t="s">
        <v>526</v>
      </c>
      <c r="AC101" s="15" t="s">
        <v>527</v>
      </c>
      <c r="AD101" s="16">
        <v>86</v>
      </c>
      <c r="AE101" s="16"/>
    </row>
    <row r="102" spans="1:31" ht="35.1" customHeight="1">
      <c r="A102" s="8">
        <f t="shared" si="5"/>
        <v>90</v>
      </c>
      <c r="B102" s="9" t="s">
        <v>528</v>
      </c>
      <c r="C102" s="11" t="s">
        <v>529</v>
      </c>
      <c r="D102" s="10">
        <v>39379</v>
      </c>
      <c r="E102" s="11" t="s">
        <v>530</v>
      </c>
      <c r="F102" s="11" t="s">
        <v>139</v>
      </c>
      <c r="G102" s="11" t="s">
        <v>81</v>
      </c>
      <c r="H102" s="8"/>
      <c r="I102" s="8"/>
      <c r="J102" s="12">
        <v>52</v>
      </c>
      <c r="K102" s="8">
        <v>1</v>
      </c>
      <c r="L102" s="13">
        <v>134817500</v>
      </c>
      <c r="M102" s="13">
        <v>19776875</v>
      </c>
      <c r="N102" s="13">
        <f t="shared" si="7"/>
        <v>154594375</v>
      </c>
      <c r="O102" s="13">
        <v>10937500</v>
      </c>
      <c r="P102" s="13">
        <v>7337500</v>
      </c>
      <c r="Q102" s="10">
        <v>44968</v>
      </c>
      <c r="R102" s="8"/>
      <c r="S102" s="8"/>
      <c r="T102" s="8"/>
      <c r="U102" s="8"/>
      <c r="V102" s="8"/>
      <c r="W102" s="8"/>
      <c r="X102" s="8" t="s">
        <v>447</v>
      </c>
      <c r="Y102" s="8" t="s">
        <v>60</v>
      </c>
      <c r="Z102" s="14" t="s">
        <v>42</v>
      </c>
      <c r="AA102" s="11"/>
      <c r="AB102" s="8"/>
      <c r="AC102" s="8"/>
      <c r="AD102" s="16">
        <v>65</v>
      </c>
      <c r="AE102" s="16"/>
    </row>
    <row r="103" spans="1:31" ht="35.1" customHeight="1">
      <c r="A103" s="8">
        <f t="shared" si="5"/>
        <v>91</v>
      </c>
      <c r="B103" s="9" t="s">
        <v>531</v>
      </c>
      <c r="C103" s="11" t="s">
        <v>532</v>
      </c>
      <c r="D103" s="10">
        <v>40714</v>
      </c>
      <c r="E103" s="11" t="s">
        <v>533</v>
      </c>
      <c r="F103" s="11" t="s">
        <v>318</v>
      </c>
      <c r="G103" s="11" t="s">
        <v>81</v>
      </c>
      <c r="H103" s="8"/>
      <c r="I103" s="8"/>
      <c r="J103" s="12"/>
      <c r="K103" s="8"/>
      <c r="L103" s="13">
        <f>410354826+496100000</f>
        <v>906454826</v>
      </c>
      <c r="M103" s="13">
        <f>72527796</f>
        <v>72527796</v>
      </c>
      <c r="N103" s="13">
        <f t="shared" si="7"/>
        <v>978982622</v>
      </c>
      <c r="O103" s="13">
        <v>175980914</v>
      </c>
      <c r="P103" s="13">
        <v>173880914</v>
      </c>
      <c r="Q103" s="10">
        <v>44967</v>
      </c>
      <c r="R103" s="8"/>
      <c r="S103" s="8"/>
      <c r="T103" s="8"/>
      <c r="U103" s="8"/>
      <c r="V103" s="8"/>
      <c r="W103" s="8"/>
      <c r="X103" s="8" t="s">
        <v>59</v>
      </c>
      <c r="Y103" s="8" t="s">
        <v>60</v>
      </c>
      <c r="Z103" s="14" t="s">
        <v>42</v>
      </c>
      <c r="AA103" s="11"/>
      <c r="AB103" s="8"/>
      <c r="AC103" s="8"/>
      <c r="AD103" s="16">
        <v>93</v>
      </c>
      <c r="AE103" s="16"/>
    </row>
    <row r="104" spans="1:31" ht="35.1" customHeight="1">
      <c r="A104" s="18">
        <f t="shared" si="5"/>
        <v>92</v>
      </c>
      <c r="B104" s="19" t="s">
        <v>534</v>
      </c>
      <c r="C104" s="16" t="s">
        <v>535</v>
      </c>
      <c r="D104" s="23">
        <v>44636</v>
      </c>
      <c r="E104" s="16" t="s">
        <v>536</v>
      </c>
      <c r="F104" s="16" t="s">
        <v>248</v>
      </c>
      <c r="G104" s="16" t="s">
        <v>67</v>
      </c>
      <c r="H104" s="18" t="s">
        <v>537</v>
      </c>
      <c r="I104" s="18"/>
      <c r="J104" s="21"/>
      <c r="K104" s="18"/>
      <c r="L104" s="22">
        <v>37500000</v>
      </c>
      <c r="M104" s="22">
        <v>14590000</v>
      </c>
      <c r="N104" s="22">
        <f>L104+M104</f>
        <v>52090000</v>
      </c>
      <c r="O104" s="22">
        <v>119000000</v>
      </c>
      <c r="P104" s="22">
        <v>3000000</v>
      </c>
      <c r="Q104" s="23">
        <v>44940</v>
      </c>
      <c r="R104" s="18"/>
      <c r="S104" s="18"/>
      <c r="T104" s="18"/>
      <c r="U104" s="18"/>
      <c r="V104" s="18"/>
      <c r="W104" s="18"/>
      <c r="X104" s="18" t="s">
        <v>59</v>
      </c>
      <c r="Y104" s="18" t="s">
        <v>60</v>
      </c>
      <c r="Z104" s="24" t="s">
        <v>538</v>
      </c>
      <c r="AA104" s="16"/>
      <c r="AB104" s="18" t="s">
        <v>539</v>
      </c>
      <c r="AC104" s="25" t="s">
        <v>540</v>
      </c>
      <c r="AD104" s="16"/>
      <c r="AE104" s="52" t="s">
        <v>541</v>
      </c>
    </row>
    <row r="105" spans="1:31" ht="35.1" customHeight="1">
      <c r="A105" s="8">
        <f t="shared" si="5"/>
        <v>93</v>
      </c>
      <c r="B105" s="9" t="s">
        <v>542</v>
      </c>
      <c r="C105" s="11" t="s">
        <v>543</v>
      </c>
      <c r="D105" s="10">
        <v>43895</v>
      </c>
      <c r="E105" s="11" t="s">
        <v>544</v>
      </c>
      <c r="F105" s="11" t="s">
        <v>545</v>
      </c>
      <c r="G105" s="11" t="s">
        <v>39</v>
      </c>
      <c r="H105" s="8"/>
      <c r="I105" s="8"/>
      <c r="J105" s="12"/>
      <c r="K105" s="8"/>
      <c r="L105" s="13">
        <v>321897108</v>
      </c>
      <c r="M105" s="13">
        <f>115116620</f>
        <v>115116620</v>
      </c>
      <c r="N105" s="13">
        <v>437013728</v>
      </c>
      <c r="O105" s="13">
        <v>87868446</v>
      </c>
      <c r="P105" s="13">
        <v>33349327</v>
      </c>
      <c r="Q105" s="10">
        <v>44982</v>
      </c>
      <c r="R105" s="8"/>
      <c r="S105" s="8"/>
      <c r="T105" s="8"/>
      <c r="U105" s="8"/>
      <c r="V105" s="8"/>
      <c r="W105" s="8"/>
      <c r="X105" s="8" t="s">
        <v>59</v>
      </c>
      <c r="Y105" s="8" t="s">
        <v>41</v>
      </c>
      <c r="Z105" s="14" t="s">
        <v>42</v>
      </c>
      <c r="AA105" s="11"/>
      <c r="AB105" s="8"/>
      <c r="AC105" s="8"/>
      <c r="AD105" s="16">
        <v>33</v>
      </c>
      <c r="AE105" s="16"/>
    </row>
    <row r="106" spans="1:31" ht="35.1" customHeight="1">
      <c r="A106" s="8">
        <f t="shared" si="5"/>
        <v>94</v>
      </c>
      <c r="B106" s="9" t="s">
        <v>546</v>
      </c>
      <c r="C106" s="11" t="s">
        <v>547</v>
      </c>
      <c r="D106" s="10">
        <v>30804</v>
      </c>
      <c r="E106" s="11" t="s">
        <v>548</v>
      </c>
      <c r="F106" s="11" t="s">
        <v>50</v>
      </c>
      <c r="G106" s="11" t="s">
        <v>50</v>
      </c>
      <c r="H106" s="8"/>
      <c r="I106" s="8"/>
      <c r="J106" s="12"/>
      <c r="K106" s="8"/>
      <c r="L106" s="13">
        <v>920579538</v>
      </c>
      <c r="M106" s="13">
        <v>44421810</v>
      </c>
      <c r="N106" s="13">
        <v>965001348</v>
      </c>
      <c r="O106" s="13">
        <v>247235000</v>
      </c>
      <c r="P106" s="13">
        <v>72598859</v>
      </c>
      <c r="Q106" s="10">
        <v>44957</v>
      </c>
      <c r="R106" s="8"/>
      <c r="S106" s="8"/>
      <c r="T106" s="8"/>
      <c r="U106" s="8"/>
      <c r="V106" s="8"/>
      <c r="W106" s="8"/>
      <c r="X106" s="8" t="s">
        <v>59</v>
      </c>
      <c r="Y106" s="8" t="s">
        <v>60</v>
      </c>
      <c r="Z106" s="14" t="s">
        <v>42</v>
      </c>
      <c r="AA106" s="11"/>
      <c r="AB106" s="8" t="s">
        <v>549</v>
      </c>
      <c r="AC106" s="15" t="s">
        <v>550</v>
      </c>
      <c r="AD106" s="16">
        <v>87</v>
      </c>
      <c r="AE106" s="16" t="s">
        <v>551</v>
      </c>
    </row>
    <row r="107" spans="1:31" ht="35.1" customHeight="1">
      <c r="A107" s="8">
        <v>95</v>
      </c>
      <c r="B107" s="9" t="s">
        <v>552</v>
      </c>
      <c r="C107" s="11" t="s">
        <v>553</v>
      </c>
      <c r="D107" s="10">
        <v>41078</v>
      </c>
      <c r="E107" s="11" t="s">
        <v>554</v>
      </c>
      <c r="F107" s="11" t="s">
        <v>324</v>
      </c>
      <c r="G107" s="11" t="s">
        <v>81</v>
      </c>
      <c r="H107" s="8"/>
      <c r="I107" s="8"/>
      <c r="J107" s="12">
        <v>1795</v>
      </c>
      <c r="K107" s="8">
        <v>8</v>
      </c>
      <c r="L107" s="67">
        <v>9822684939.8600006</v>
      </c>
      <c r="M107" s="67">
        <f>6532419848.93+295000000</f>
        <v>6827419848.9300003</v>
      </c>
      <c r="N107" s="13">
        <f>SUM(L107:M107)</f>
        <v>16650104788.790001</v>
      </c>
      <c r="O107" s="13">
        <v>3716231544000</v>
      </c>
      <c r="P107" s="13">
        <f>630794202+344424896</f>
        <v>975219098</v>
      </c>
      <c r="Q107" s="10">
        <v>45014</v>
      </c>
      <c r="R107" s="8"/>
      <c r="S107" s="8"/>
      <c r="T107" s="8"/>
      <c r="U107" s="8"/>
      <c r="V107" s="8"/>
      <c r="W107" s="8"/>
      <c r="X107" s="8" t="s">
        <v>59</v>
      </c>
      <c r="Y107" s="8" t="s">
        <v>60</v>
      </c>
      <c r="Z107" s="14" t="s">
        <v>42</v>
      </c>
      <c r="AA107" s="11"/>
      <c r="AB107" s="8" t="s">
        <v>555</v>
      </c>
      <c r="AC107" s="15" t="s">
        <v>556</v>
      </c>
      <c r="AD107" s="16">
        <v>66</v>
      </c>
      <c r="AE107" s="16"/>
    </row>
    <row r="108" spans="1:31" ht="35.1" customHeight="1">
      <c r="A108" s="8">
        <v>96</v>
      </c>
      <c r="B108" s="9" t="s">
        <v>557</v>
      </c>
      <c r="C108" s="11" t="s">
        <v>558</v>
      </c>
      <c r="D108" s="10">
        <v>43126</v>
      </c>
      <c r="E108" s="11" t="s">
        <v>559</v>
      </c>
      <c r="F108" s="11" t="s">
        <v>67</v>
      </c>
      <c r="G108" s="11" t="s">
        <v>67</v>
      </c>
      <c r="H108" s="8"/>
      <c r="I108" s="8"/>
      <c r="J108" s="12">
        <v>1176</v>
      </c>
      <c r="K108" s="8">
        <v>5</v>
      </c>
      <c r="L108" s="13">
        <v>6267644696</v>
      </c>
      <c r="M108" s="13">
        <v>134340909</v>
      </c>
      <c r="N108" s="13">
        <v>6401987605</v>
      </c>
      <c r="O108" s="13">
        <v>975767650</v>
      </c>
      <c r="P108" s="13">
        <v>3976642721</v>
      </c>
      <c r="Q108" s="10">
        <v>45103</v>
      </c>
      <c r="R108" s="8"/>
      <c r="S108" s="8"/>
      <c r="T108" s="8"/>
      <c r="U108" s="8"/>
      <c r="V108" s="8"/>
      <c r="W108" s="8"/>
      <c r="X108" s="8" t="s">
        <v>59</v>
      </c>
      <c r="Y108" s="8" t="s">
        <v>60</v>
      </c>
      <c r="Z108" s="14" t="s">
        <v>42</v>
      </c>
      <c r="AA108" s="11"/>
      <c r="AB108" s="8" t="s">
        <v>560</v>
      </c>
      <c r="AC108" s="15" t="s">
        <v>561</v>
      </c>
      <c r="AD108" s="16">
        <v>101</v>
      </c>
      <c r="AE108" s="16"/>
    </row>
    <row r="109" spans="1:31" ht="35.1" customHeight="1">
      <c r="A109" s="8">
        <f t="shared" ref="A109:A111" si="8">A108+1</f>
        <v>97</v>
      </c>
      <c r="B109" s="9" t="s">
        <v>562</v>
      </c>
      <c r="C109" s="11" t="s">
        <v>563</v>
      </c>
      <c r="D109" s="10">
        <v>43417</v>
      </c>
      <c r="E109" s="11" t="s">
        <v>564</v>
      </c>
      <c r="F109" s="11" t="s">
        <v>50</v>
      </c>
      <c r="G109" s="11" t="s">
        <v>50</v>
      </c>
      <c r="H109" s="8"/>
      <c r="I109" s="8"/>
      <c r="J109" s="12">
        <v>26</v>
      </c>
      <c r="K109" s="8">
        <v>1</v>
      </c>
      <c r="L109" s="13">
        <v>125985000</v>
      </c>
      <c r="M109" s="13">
        <v>13030000</v>
      </c>
      <c r="N109" s="13">
        <f t="shared" ref="N109:N115" si="9">SUM(L109:M109)</f>
        <v>139015000</v>
      </c>
      <c r="O109" s="13">
        <v>108195000</v>
      </c>
      <c r="P109" s="68">
        <v>3365000</v>
      </c>
      <c r="Q109" s="10">
        <v>45094</v>
      </c>
      <c r="R109" s="8"/>
      <c r="S109" s="8"/>
      <c r="T109" s="8"/>
      <c r="U109" s="8"/>
      <c r="V109" s="8"/>
      <c r="W109" s="8"/>
      <c r="X109" s="8" t="s">
        <v>290</v>
      </c>
      <c r="Y109" s="8" t="s">
        <v>60</v>
      </c>
      <c r="Z109" s="14" t="s">
        <v>42</v>
      </c>
      <c r="AA109" s="11"/>
      <c r="AB109" s="8" t="s">
        <v>565</v>
      </c>
      <c r="AC109" s="15" t="s">
        <v>566</v>
      </c>
      <c r="AD109" s="16">
        <v>135</v>
      </c>
      <c r="AE109" s="16"/>
    </row>
    <row r="110" spans="1:31" ht="35.1" customHeight="1">
      <c r="A110" s="18">
        <f t="shared" si="8"/>
        <v>98</v>
      </c>
      <c r="B110" s="19" t="s">
        <v>567</v>
      </c>
      <c r="C110" s="16"/>
      <c r="D110" s="23"/>
      <c r="E110" s="16"/>
      <c r="F110" s="16"/>
      <c r="G110" s="16"/>
      <c r="H110" s="18"/>
      <c r="I110" s="18"/>
      <c r="J110" s="21"/>
      <c r="K110" s="18"/>
      <c r="L110" s="22"/>
      <c r="M110" s="22"/>
      <c r="N110" s="22"/>
      <c r="O110" s="22"/>
      <c r="P110" s="22"/>
      <c r="Q110" s="23">
        <v>45101</v>
      </c>
      <c r="R110" s="18"/>
      <c r="S110" s="18"/>
      <c r="T110" s="18"/>
      <c r="U110" s="18"/>
      <c r="V110" s="18"/>
      <c r="W110" s="18"/>
      <c r="X110" s="18" t="s">
        <v>59</v>
      </c>
      <c r="Y110" s="18" t="s">
        <v>60</v>
      </c>
      <c r="Z110" s="24"/>
      <c r="AA110" s="16"/>
      <c r="AB110" s="18"/>
      <c r="AC110" s="18"/>
      <c r="AD110" s="16"/>
      <c r="AE110" s="16" t="s">
        <v>568</v>
      </c>
    </row>
    <row r="111" spans="1:31" ht="35.1" customHeight="1">
      <c r="A111" s="8">
        <f t="shared" si="8"/>
        <v>99</v>
      </c>
      <c r="B111" s="9" t="s">
        <v>569</v>
      </c>
      <c r="C111" s="11" t="s">
        <v>570</v>
      </c>
      <c r="D111" s="10">
        <v>33562</v>
      </c>
      <c r="E111" s="11" t="s">
        <v>571</v>
      </c>
      <c r="F111" s="11" t="s">
        <v>67</v>
      </c>
      <c r="G111" s="11" t="s">
        <v>67</v>
      </c>
      <c r="H111" s="8"/>
      <c r="I111" s="8"/>
      <c r="J111" s="12"/>
      <c r="K111" s="8"/>
      <c r="L111" s="13">
        <v>59205197604</v>
      </c>
      <c r="M111" s="13">
        <v>57222453605</v>
      </c>
      <c r="N111" s="13">
        <f>L111+M111</f>
        <v>116427651209</v>
      </c>
      <c r="O111" s="13">
        <v>4917974928</v>
      </c>
      <c r="P111" s="13">
        <v>3529403428</v>
      </c>
      <c r="Q111" s="10"/>
      <c r="R111" s="8"/>
      <c r="S111" s="8"/>
      <c r="T111" s="8"/>
      <c r="U111" s="8"/>
      <c r="V111" s="8"/>
      <c r="W111" s="8"/>
      <c r="X111" s="8" t="s">
        <v>59</v>
      </c>
      <c r="Y111" s="8" t="s">
        <v>41</v>
      </c>
      <c r="Z111" s="14" t="s">
        <v>42</v>
      </c>
      <c r="AA111" s="11"/>
      <c r="AB111" s="8"/>
      <c r="AC111" s="8"/>
      <c r="AD111" s="16">
        <v>117</v>
      </c>
      <c r="AE111" s="16"/>
    </row>
    <row r="112" spans="1:31" ht="35.1" customHeight="1">
      <c r="A112" s="69">
        <v>100</v>
      </c>
      <c r="B112" s="19" t="s">
        <v>572</v>
      </c>
      <c r="C112" s="16" t="s">
        <v>573</v>
      </c>
      <c r="D112" s="23">
        <v>44726</v>
      </c>
      <c r="E112" s="16" t="s">
        <v>574</v>
      </c>
      <c r="F112" s="16" t="s">
        <v>575</v>
      </c>
      <c r="G112" s="16" t="s">
        <v>58</v>
      </c>
      <c r="H112" s="18"/>
      <c r="I112" s="18"/>
      <c r="J112" s="21">
        <v>61</v>
      </c>
      <c r="K112" s="18"/>
      <c r="L112" s="22">
        <f>12200000+19100000+175977579+91451650</f>
        <v>298729229</v>
      </c>
      <c r="M112" s="22">
        <f>3920000+746391</f>
        <v>4666391</v>
      </c>
      <c r="N112" s="22">
        <v>303395620</v>
      </c>
      <c r="O112" s="22">
        <v>149278264</v>
      </c>
      <c r="P112" s="22">
        <v>91451650</v>
      </c>
      <c r="Q112" s="23">
        <v>45033</v>
      </c>
      <c r="R112" s="18"/>
      <c r="S112" s="18"/>
      <c r="T112" s="18"/>
      <c r="U112" s="18"/>
      <c r="V112" s="18"/>
      <c r="W112" s="18"/>
      <c r="X112" s="18" t="s">
        <v>59</v>
      </c>
      <c r="Y112" s="18" t="s">
        <v>60</v>
      </c>
      <c r="Z112" s="24" t="s">
        <v>42</v>
      </c>
      <c r="AA112" s="16"/>
      <c r="AB112" s="18" t="s">
        <v>576</v>
      </c>
      <c r="AC112" s="25" t="s">
        <v>577</v>
      </c>
      <c r="AD112" s="16"/>
      <c r="AE112" s="16"/>
    </row>
    <row r="113" spans="1:31" ht="35.1" customHeight="1">
      <c r="A113" s="18">
        <f t="shared" ref="A113:A131" si="10">A112+1</f>
        <v>101</v>
      </c>
      <c r="B113" s="19" t="s">
        <v>578</v>
      </c>
      <c r="C113" s="16" t="s">
        <v>579</v>
      </c>
      <c r="D113" s="23">
        <v>44732</v>
      </c>
      <c r="E113" s="16" t="s">
        <v>580</v>
      </c>
      <c r="F113" s="16" t="s">
        <v>324</v>
      </c>
      <c r="G113" s="16" t="s">
        <v>81</v>
      </c>
      <c r="H113" s="18"/>
      <c r="I113" s="18"/>
      <c r="J113" s="21">
        <v>60</v>
      </c>
      <c r="K113" s="18">
        <v>7</v>
      </c>
      <c r="L113" s="22">
        <v>12047745469</v>
      </c>
      <c r="M113" s="22">
        <v>14871325</v>
      </c>
      <c r="N113" s="22">
        <f t="shared" si="9"/>
        <v>12062616794</v>
      </c>
      <c r="O113" s="22">
        <v>575082887</v>
      </c>
      <c r="P113" s="22">
        <v>-1482154531</v>
      </c>
      <c r="Q113" s="23">
        <v>45016</v>
      </c>
      <c r="R113" s="18"/>
      <c r="S113" s="18"/>
      <c r="T113" s="18"/>
      <c r="U113" s="18"/>
      <c r="V113" s="18"/>
      <c r="W113" s="18"/>
      <c r="X113" s="18" t="s">
        <v>40</v>
      </c>
      <c r="Y113" s="18" t="s">
        <v>41</v>
      </c>
      <c r="Z113" s="24" t="s">
        <v>42</v>
      </c>
      <c r="AA113" s="16"/>
      <c r="AB113" s="18" t="s">
        <v>581</v>
      </c>
      <c r="AC113" s="25" t="s">
        <v>582</v>
      </c>
      <c r="AD113" s="16"/>
      <c r="AE113" s="16"/>
    </row>
    <row r="114" spans="1:31" ht="35.1" customHeight="1">
      <c r="A114" s="8">
        <f t="shared" si="10"/>
        <v>102</v>
      </c>
      <c r="B114" s="9" t="s">
        <v>583</v>
      </c>
      <c r="C114" s="11" t="s">
        <v>584</v>
      </c>
      <c r="D114" s="10">
        <v>41984</v>
      </c>
      <c r="E114" s="11" t="s">
        <v>585</v>
      </c>
      <c r="F114" s="11" t="s">
        <v>57</v>
      </c>
      <c r="G114" s="11" t="s">
        <v>58</v>
      </c>
      <c r="H114" s="8"/>
      <c r="I114" s="8"/>
      <c r="J114" s="12">
        <v>235</v>
      </c>
      <c r="K114" s="8"/>
      <c r="L114" s="13">
        <v>1210345882</v>
      </c>
      <c r="M114" s="13">
        <v>87685089</v>
      </c>
      <c r="N114" s="13">
        <f t="shared" si="9"/>
        <v>1298030971</v>
      </c>
      <c r="O114" s="13">
        <v>207195847</v>
      </c>
      <c r="P114" s="13">
        <v>149786457</v>
      </c>
      <c r="Q114" s="10">
        <v>44982</v>
      </c>
      <c r="R114" s="8"/>
      <c r="S114" s="8"/>
      <c r="T114" s="8"/>
      <c r="U114" s="8"/>
      <c r="V114" s="8"/>
      <c r="W114" s="8"/>
      <c r="X114" s="8" t="s">
        <v>59</v>
      </c>
      <c r="Y114" s="8" t="s">
        <v>60</v>
      </c>
      <c r="Z114" s="14" t="s">
        <v>42</v>
      </c>
      <c r="AA114" s="11"/>
      <c r="AB114" s="8" t="s">
        <v>586</v>
      </c>
      <c r="AC114" s="15" t="s">
        <v>587</v>
      </c>
      <c r="AD114" s="16">
        <v>81</v>
      </c>
      <c r="AE114" s="16"/>
    </row>
    <row r="115" spans="1:31" ht="35.1" customHeight="1">
      <c r="A115" s="18">
        <f t="shared" si="10"/>
        <v>103</v>
      </c>
      <c r="B115" s="19" t="s">
        <v>588</v>
      </c>
      <c r="C115" s="16" t="s">
        <v>589</v>
      </c>
      <c r="D115" s="23">
        <v>42369</v>
      </c>
      <c r="E115" s="16" t="s">
        <v>590</v>
      </c>
      <c r="F115" s="16" t="s">
        <v>66</v>
      </c>
      <c r="G115" s="16" t="s">
        <v>67</v>
      </c>
      <c r="H115" s="18"/>
      <c r="I115" s="18"/>
      <c r="J115" s="21">
        <v>117</v>
      </c>
      <c r="K115" s="18">
        <v>11</v>
      </c>
      <c r="L115" s="22">
        <v>1009068529</v>
      </c>
      <c r="M115" s="22">
        <v>350885200</v>
      </c>
      <c r="N115" s="22">
        <f t="shared" si="9"/>
        <v>1359953729</v>
      </c>
      <c r="O115" s="22">
        <v>1433521560</v>
      </c>
      <c r="P115" s="22">
        <v>106699883</v>
      </c>
      <c r="Q115" s="23">
        <v>45086</v>
      </c>
      <c r="R115" s="18"/>
      <c r="S115" s="18"/>
      <c r="T115" s="18"/>
      <c r="U115" s="18"/>
      <c r="V115" s="18"/>
      <c r="W115" s="18"/>
      <c r="X115" s="18" t="s">
        <v>59</v>
      </c>
      <c r="Y115" s="18" t="s">
        <v>41</v>
      </c>
      <c r="Z115" s="24" t="s">
        <v>42</v>
      </c>
      <c r="AA115" s="16"/>
      <c r="AB115" s="18"/>
      <c r="AC115" s="18"/>
      <c r="AD115" s="16"/>
      <c r="AE115" s="16"/>
    </row>
    <row r="116" spans="1:31" ht="35.1" customHeight="1">
      <c r="A116" s="8">
        <f t="shared" si="10"/>
        <v>104</v>
      </c>
      <c r="B116" s="9" t="s">
        <v>591</v>
      </c>
      <c r="C116" s="11" t="s">
        <v>592</v>
      </c>
      <c r="D116" s="10">
        <v>41675</v>
      </c>
      <c r="E116" s="11" t="s">
        <v>593</v>
      </c>
      <c r="F116" s="11" t="s">
        <v>134</v>
      </c>
      <c r="G116" s="11" t="s">
        <v>73</v>
      </c>
      <c r="H116" s="8"/>
      <c r="I116" s="8"/>
      <c r="J116" s="12" t="s">
        <v>537</v>
      </c>
      <c r="K116" s="8"/>
      <c r="L116" s="13">
        <v>219448986</v>
      </c>
      <c r="M116" s="13">
        <v>1568024910</v>
      </c>
      <c r="N116" s="13">
        <v>1787473896</v>
      </c>
      <c r="O116" s="13">
        <v>280357250</v>
      </c>
      <c r="P116" s="13">
        <v>45570772</v>
      </c>
      <c r="Q116" s="10"/>
      <c r="R116" s="8"/>
      <c r="S116" s="8"/>
      <c r="T116" s="8"/>
      <c r="U116" s="8"/>
      <c r="V116" s="8"/>
      <c r="W116" s="8"/>
      <c r="X116" s="8" t="s">
        <v>594</v>
      </c>
      <c r="Y116" s="8" t="s">
        <v>60</v>
      </c>
      <c r="Z116" s="14"/>
      <c r="AA116" s="11"/>
      <c r="AB116" s="8"/>
      <c r="AC116" s="8"/>
      <c r="AD116" s="16">
        <v>72</v>
      </c>
      <c r="AE116" s="16"/>
    </row>
    <row r="117" spans="1:31" ht="35.1" customHeight="1">
      <c r="A117" s="8">
        <f t="shared" si="10"/>
        <v>105</v>
      </c>
      <c r="B117" s="9" t="s">
        <v>595</v>
      </c>
      <c r="C117" s="11" t="s">
        <v>596</v>
      </c>
      <c r="D117" s="10">
        <v>41899</v>
      </c>
      <c r="E117" s="11" t="s">
        <v>597</v>
      </c>
      <c r="F117" s="11" t="s">
        <v>510</v>
      </c>
      <c r="G117" s="11" t="s">
        <v>58</v>
      </c>
      <c r="H117" s="8"/>
      <c r="I117" s="8"/>
      <c r="J117" s="12">
        <v>28</v>
      </c>
      <c r="K117" s="8"/>
      <c r="L117" s="13">
        <v>592700103</v>
      </c>
      <c r="M117" s="13">
        <v>1837023818</v>
      </c>
      <c r="N117" s="13">
        <v>3604723921</v>
      </c>
      <c r="O117" s="13">
        <v>1902589595</v>
      </c>
      <c r="P117" s="13">
        <v>-21779373</v>
      </c>
      <c r="Q117" s="10">
        <v>45102</v>
      </c>
      <c r="R117" s="8"/>
      <c r="S117" s="8"/>
      <c r="T117" s="8"/>
      <c r="U117" s="8"/>
      <c r="V117" s="8"/>
      <c r="W117" s="8"/>
      <c r="X117" s="8" t="s">
        <v>594</v>
      </c>
      <c r="Y117" s="8" t="s">
        <v>60</v>
      </c>
      <c r="Z117" s="14" t="s">
        <v>42</v>
      </c>
      <c r="AA117" s="11" t="s">
        <v>184</v>
      </c>
      <c r="AB117" s="8" t="s">
        <v>598</v>
      </c>
      <c r="AC117" s="15" t="s">
        <v>599</v>
      </c>
      <c r="AD117" s="16">
        <v>100</v>
      </c>
      <c r="AE117" s="16"/>
    </row>
    <row r="118" spans="1:31" ht="35.1" customHeight="1">
      <c r="A118" s="8">
        <f t="shared" si="10"/>
        <v>106</v>
      </c>
      <c r="B118" s="9" t="s">
        <v>600</v>
      </c>
      <c r="C118" s="11" t="s">
        <v>601</v>
      </c>
      <c r="D118" s="10">
        <v>37195</v>
      </c>
      <c r="E118" s="11" t="s">
        <v>602</v>
      </c>
      <c r="F118" s="11" t="s">
        <v>105</v>
      </c>
      <c r="G118" s="11" t="s">
        <v>50</v>
      </c>
      <c r="H118" s="8"/>
      <c r="I118" s="8"/>
      <c r="J118" s="12">
        <v>81</v>
      </c>
      <c r="K118" s="8"/>
      <c r="L118" s="13">
        <v>770065433</v>
      </c>
      <c r="M118" s="13">
        <v>1596701515</v>
      </c>
      <c r="N118" s="13">
        <v>2366766948</v>
      </c>
      <c r="O118" s="13">
        <v>143856086</v>
      </c>
      <c r="P118" s="13">
        <v>1781018</v>
      </c>
      <c r="Q118" s="8" t="s">
        <v>165</v>
      </c>
      <c r="R118" s="8"/>
      <c r="S118" s="8"/>
      <c r="T118" s="8"/>
      <c r="U118" s="8"/>
      <c r="V118" s="8"/>
      <c r="W118" s="8"/>
      <c r="X118" s="8" t="s">
        <v>59</v>
      </c>
      <c r="Y118" s="8" t="s">
        <v>60</v>
      </c>
      <c r="Z118" s="14" t="s">
        <v>42</v>
      </c>
      <c r="AA118" s="11" t="s">
        <v>400</v>
      </c>
      <c r="AB118" s="8" t="s">
        <v>603</v>
      </c>
      <c r="AC118" s="15" t="s">
        <v>604</v>
      </c>
      <c r="AD118" s="16">
        <v>120</v>
      </c>
      <c r="AE118" s="16"/>
    </row>
    <row r="119" spans="1:31" ht="35.1" customHeight="1">
      <c r="A119" s="8">
        <f t="shared" si="10"/>
        <v>107</v>
      </c>
      <c r="B119" s="9" t="s">
        <v>605</v>
      </c>
      <c r="C119" s="11" t="s">
        <v>606</v>
      </c>
      <c r="D119" s="10">
        <v>41992</v>
      </c>
      <c r="E119" s="11" t="s">
        <v>607</v>
      </c>
      <c r="F119" s="11" t="s">
        <v>275</v>
      </c>
      <c r="G119" s="11" t="s">
        <v>73</v>
      </c>
      <c r="H119" s="8"/>
      <c r="I119" s="8"/>
      <c r="J119" s="12">
        <v>112</v>
      </c>
      <c r="K119" s="8">
        <v>3</v>
      </c>
      <c r="L119" s="13">
        <v>247141404</v>
      </c>
      <c r="M119" s="13">
        <v>732026975</v>
      </c>
      <c r="N119" s="13">
        <v>979168379</v>
      </c>
      <c r="O119" s="13">
        <v>255246244</v>
      </c>
      <c r="P119" s="13">
        <v>61714920</v>
      </c>
      <c r="Q119" s="10">
        <v>45003</v>
      </c>
      <c r="R119" s="8"/>
      <c r="S119" s="8"/>
      <c r="T119" s="8"/>
      <c r="U119" s="8"/>
      <c r="V119" s="8"/>
      <c r="W119" s="8"/>
      <c r="X119" s="8" t="s">
        <v>594</v>
      </c>
      <c r="Y119" s="8" t="s">
        <v>60</v>
      </c>
      <c r="Z119" s="14" t="s">
        <v>42</v>
      </c>
      <c r="AA119" s="11" t="s">
        <v>184</v>
      </c>
      <c r="AB119" s="8" t="s">
        <v>608</v>
      </c>
      <c r="AC119" s="15" t="s">
        <v>609</v>
      </c>
      <c r="AD119" s="16">
        <v>78</v>
      </c>
      <c r="AE119" s="16"/>
    </row>
    <row r="120" spans="1:31" ht="35.1" customHeight="1">
      <c r="A120" s="8">
        <f t="shared" si="10"/>
        <v>108</v>
      </c>
      <c r="B120" s="9" t="s">
        <v>610</v>
      </c>
      <c r="C120" s="11" t="s">
        <v>611</v>
      </c>
      <c r="D120" s="10">
        <v>40583</v>
      </c>
      <c r="E120" s="11" t="s">
        <v>612</v>
      </c>
      <c r="F120" s="11" t="s">
        <v>461</v>
      </c>
      <c r="G120" s="11" t="s">
        <v>73</v>
      </c>
      <c r="H120" s="8"/>
      <c r="I120" s="8"/>
      <c r="J120" s="12"/>
      <c r="K120" s="8"/>
      <c r="L120" s="13">
        <v>894625750</v>
      </c>
      <c r="M120" s="13">
        <v>228307650</v>
      </c>
      <c r="N120" s="13">
        <v>1122933400</v>
      </c>
      <c r="O120" s="13">
        <v>144099000</v>
      </c>
      <c r="P120" s="13">
        <v>24556000</v>
      </c>
      <c r="Q120" s="10">
        <v>45003</v>
      </c>
      <c r="R120" s="8"/>
      <c r="S120" s="8"/>
      <c r="T120" s="8"/>
      <c r="U120" s="8"/>
      <c r="V120" s="8"/>
      <c r="W120" s="8"/>
      <c r="X120" s="8" t="s">
        <v>59</v>
      </c>
      <c r="Y120" s="8" t="s">
        <v>60</v>
      </c>
      <c r="Z120" s="14" t="s">
        <v>42</v>
      </c>
      <c r="AA120" s="11" t="s">
        <v>400</v>
      </c>
      <c r="AB120" s="8" t="s">
        <v>613</v>
      </c>
      <c r="AC120" s="15" t="s">
        <v>614</v>
      </c>
      <c r="AD120" s="16">
        <v>58</v>
      </c>
      <c r="AE120" s="16"/>
    </row>
    <row r="121" spans="1:31" ht="35.1" customHeight="1">
      <c r="A121" s="8">
        <f t="shared" si="10"/>
        <v>109</v>
      </c>
      <c r="B121" s="9" t="s">
        <v>615</v>
      </c>
      <c r="C121" s="11" t="s">
        <v>616</v>
      </c>
      <c r="D121" s="10">
        <v>42688</v>
      </c>
      <c r="E121" s="11" t="s">
        <v>617</v>
      </c>
      <c r="F121" s="11" t="s">
        <v>66</v>
      </c>
      <c r="G121" s="11" t="s">
        <v>67</v>
      </c>
      <c r="H121" s="8"/>
      <c r="I121" s="8"/>
      <c r="J121" s="12">
        <v>38</v>
      </c>
      <c r="K121" s="8">
        <v>7</v>
      </c>
      <c r="L121" s="13">
        <v>48550129</v>
      </c>
      <c r="M121" s="13"/>
      <c r="N121" s="13">
        <v>48550129</v>
      </c>
      <c r="O121" s="13">
        <v>4309488</v>
      </c>
      <c r="P121" s="13">
        <v>1065822</v>
      </c>
      <c r="Q121" s="10">
        <v>45164</v>
      </c>
      <c r="R121" s="8"/>
      <c r="S121" s="8"/>
      <c r="T121" s="8"/>
      <c r="U121" s="8"/>
      <c r="V121" s="8"/>
      <c r="W121" s="8"/>
      <c r="X121" s="8" t="s">
        <v>290</v>
      </c>
      <c r="Y121" s="8" t="s">
        <v>60</v>
      </c>
      <c r="Z121" s="14" t="s">
        <v>42</v>
      </c>
      <c r="AA121" s="11"/>
      <c r="AB121" s="8" t="s">
        <v>618</v>
      </c>
      <c r="AC121" s="15" t="s">
        <v>619</v>
      </c>
      <c r="AD121" s="16">
        <v>99</v>
      </c>
      <c r="AE121" s="16"/>
    </row>
    <row r="122" spans="1:31" ht="35.1" customHeight="1">
      <c r="A122" s="8">
        <f t="shared" si="10"/>
        <v>110</v>
      </c>
      <c r="B122" s="9" t="s">
        <v>620</v>
      </c>
      <c r="C122" s="11" t="s">
        <v>621</v>
      </c>
      <c r="D122" s="10">
        <v>44144</v>
      </c>
      <c r="E122" s="11" t="s">
        <v>622</v>
      </c>
      <c r="F122" s="11" t="s">
        <v>393</v>
      </c>
      <c r="G122" s="11" t="s">
        <v>67</v>
      </c>
      <c r="H122" s="8"/>
      <c r="I122" s="8"/>
      <c r="J122" s="12">
        <v>46</v>
      </c>
      <c r="K122" s="8">
        <v>7</v>
      </c>
      <c r="L122" s="13">
        <v>281584000</v>
      </c>
      <c r="M122" s="13">
        <v>344522000</v>
      </c>
      <c r="N122" s="13">
        <f>SUM(L122:M122)</f>
        <v>626106000</v>
      </c>
      <c r="O122" s="13">
        <v>524890000</v>
      </c>
      <c r="P122" s="13">
        <v>180988000</v>
      </c>
      <c r="Q122" s="10">
        <v>45013</v>
      </c>
      <c r="R122" s="8"/>
      <c r="S122" s="8"/>
      <c r="T122" s="8"/>
      <c r="U122" s="8"/>
      <c r="V122" s="8"/>
      <c r="W122" s="8"/>
      <c r="X122" s="8" t="s">
        <v>59</v>
      </c>
      <c r="Y122" s="8" t="s">
        <v>60</v>
      </c>
      <c r="Z122" s="14" t="s">
        <v>42</v>
      </c>
      <c r="AA122" s="11"/>
      <c r="AB122" s="8" t="s">
        <v>623</v>
      </c>
      <c r="AC122" s="15" t="s">
        <v>624</v>
      </c>
      <c r="AD122" s="16">
        <v>76</v>
      </c>
      <c r="AE122" s="16"/>
    </row>
    <row r="123" spans="1:31" ht="35.1" customHeight="1">
      <c r="A123" s="8">
        <f t="shared" si="10"/>
        <v>111</v>
      </c>
      <c r="B123" s="9" t="s">
        <v>625</v>
      </c>
      <c r="C123" s="11" t="s">
        <v>626</v>
      </c>
      <c r="D123" s="10">
        <v>41618</v>
      </c>
      <c r="E123" s="11" t="s">
        <v>627</v>
      </c>
      <c r="F123" s="11" t="s">
        <v>628</v>
      </c>
      <c r="G123" s="11" t="s">
        <v>87</v>
      </c>
      <c r="H123" s="8"/>
      <c r="I123" s="8"/>
      <c r="J123" s="12">
        <v>34</v>
      </c>
      <c r="K123" s="8"/>
      <c r="L123" s="13">
        <f>3400000+100524000+3487000+845000</f>
        <v>108256000</v>
      </c>
      <c r="M123" s="13">
        <v>12853000</v>
      </c>
      <c r="N123" s="13">
        <f t="shared" ref="N123:N125" si="11">L123+M123</f>
        <v>121109000</v>
      </c>
      <c r="O123" s="13">
        <v>24220000</v>
      </c>
      <c r="P123" s="13">
        <v>845000</v>
      </c>
      <c r="Q123" s="10">
        <v>45164</v>
      </c>
      <c r="R123" s="8"/>
      <c r="S123" s="8"/>
      <c r="T123" s="8"/>
      <c r="U123" s="8"/>
      <c r="V123" s="8"/>
      <c r="W123" s="8"/>
      <c r="X123" s="8" t="s">
        <v>290</v>
      </c>
      <c r="Y123" s="8" t="s">
        <v>41</v>
      </c>
      <c r="Z123" s="14" t="s">
        <v>42</v>
      </c>
      <c r="AA123" s="11"/>
      <c r="AB123" s="8"/>
      <c r="AC123" s="8"/>
      <c r="AD123" s="16">
        <v>159</v>
      </c>
      <c r="AE123" s="16"/>
    </row>
    <row r="124" spans="1:31" ht="35.1" customHeight="1">
      <c r="A124" s="8">
        <f t="shared" si="10"/>
        <v>112</v>
      </c>
      <c r="B124" s="9" t="s">
        <v>629</v>
      </c>
      <c r="C124" s="11" t="s">
        <v>630</v>
      </c>
      <c r="D124" s="10">
        <v>35166</v>
      </c>
      <c r="E124" s="11" t="s">
        <v>631</v>
      </c>
      <c r="F124" s="11" t="s">
        <v>57</v>
      </c>
      <c r="G124" s="11" t="s">
        <v>58</v>
      </c>
      <c r="H124" s="8"/>
      <c r="I124" s="8"/>
      <c r="J124" s="12">
        <v>68</v>
      </c>
      <c r="K124" s="8"/>
      <c r="L124" s="13">
        <v>705821370</v>
      </c>
      <c r="M124" s="13">
        <v>386590252</v>
      </c>
      <c r="N124" s="13">
        <f t="shared" si="11"/>
        <v>1092411622</v>
      </c>
      <c r="O124" s="13">
        <v>360044232</v>
      </c>
      <c r="P124" s="13">
        <v>94184320</v>
      </c>
      <c r="Q124" s="10">
        <v>44953</v>
      </c>
      <c r="R124" s="8"/>
      <c r="S124" s="8"/>
      <c r="T124" s="8"/>
      <c r="U124" s="8"/>
      <c r="V124" s="8"/>
      <c r="W124" s="8"/>
      <c r="X124" s="8" t="s">
        <v>594</v>
      </c>
      <c r="Y124" s="8" t="s">
        <v>60</v>
      </c>
      <c r="Z124" s="14" t="s">
        <v>42</v>
      </c>
      <c r="AA124" s="11"/>
      <c r="AB124" s="8" t="s">
        <v>632</v>
      </c>
      <c r="AC124" s="15" t="s">
        <v>633</v>
      </c>
      <c r="AD124" s="16">
        <v>70</v>
      </c>
      <c r="AE124" s="52" t="s">
        <v>634</v>
      </c>
    </row>
    <row r="125" spans="1:31" ht="35.1" customHeight="1">
      <c r="A125" s="8">
        <f t="shared" si="10"/>
        <v>113</v>
      </c>
      <c r="B125" s="9" t="s">
        <v>635</v>
      </c>
      <c r="C125" s="11" t="s">
        <v>636</v>
      </c>
      <c r="D125" s="10">
        <v>41400</v>
      </c>
      <c r="E125" s="11" t="s">
        <v>637</v>
      </c>
      <c r="F125" s="11" t="s">
        <v>638</v>
      </c>
      <c r="G125" s="11" t="s">
        <v>39</v>
      </c>
      <c r="H125" s="8"/>
      <c r="I125" s="8"/>
      <c r="J125" s="12">
        <v>69</v>
      </c>
      <c r="K125" s="8">
        <v>3</v>
      </c>
      <c r="L125" s="13">
        <f>15250000+502850000+76339341+53797052</f>
        <v>648236393</v>
      </c>
      <c r="M125" s="13">
        <v>0</v>
      </c>
      <c r="N125" s="13">
        <f t="shared" si="11"/>
        <v>648236393</v>
      </c>
      <c r="O125" s="13">
        <v>395006509</v>
      </c>
      <c r="P125" s="13">
        <v>53794052</v>
      </c>
      <c r="Q125" s="10">
        <v>44928</v>
      </c>
      <c r="R125" s="8"/>
      <c r="S125" s="8"/>
      <c r="T125" s="8"/>
      <c r="U125" s="8"/>
      <c r="V125" s="8"/>
      <c r="W125" s="8"/>
      <c r="X125" s="8" t="s">
        <v>290</v>
      </c>
      <c r="Y125" s="8" t="s">
        <v>60</v>
      </c>
      <c r="Z125" s="14" t="s">
        <v>639</v>
      </c>
      <c r="AA125" s="11"/>
      <c r="AB125" s="8" t="s">
        <v>640</v>
      </c>
      <c r="AC125" s="15" t="s">
        <v>641</v>
      </c>
      <c r="AD125" s="16">
        <v>139</v>
      </c>
      <c r="AE125" s="16"/>
    </row>
    <row r="126" spans="1:31" ht="35.1" customHeight="1">
      <c r="A126" s="18">
        <f t="shared" si="10"/>
        <v>114</v>
      </c>
      <c r="B126" s="19" t="s">
        <v>642</v>
      </c>
      <c r="C126" s="16" t="s">
        <v>643</v>
      </c>
      <c r="D126" s="23">
        <v>41614</v>
      </c>
      <c r="E126" s="16" t="s">
        <v>644</v>
      </c>
      <c r="F126" s="16" t="s">
        <v>99</v>
      </c>
      <c r="G126" s="16" t="s">
        <v>67</v>
      </c>
      <c r="H126" s="18">
        <v>44</v>
      </c>
      <c r="I126" s="18">
        <v>50</v>
      </c>
      <c r="J126" s="21">
        <f>H126+I126</f>
        <v>94</v>
      </c>
      <c r="K126" s="18"/>
      <c r="L126" s="22">
        <v>462094716</v>
      </c>
      <c r="M126" s="22">
        <v>564061109</v>
      </c>
      <c r="N126" s="22">
        <v>1026155826</v>
      </c>
      <c r="O126" s="22">
        <f>238680000+36720000+51840000+54720000+59270000+84010000+86100000+69120000+63000000+17668415+58116000</f>
        <v>819244415</v>
      </c>
      <c r="P126" s="22">
        <f>124549430+56663099</f>
        <v>181212529</v>
      </c>
      <c r="Q126" s="23">
        <v>45138</v>
      </c>
      <c r="R126" s="18"/>
      <c r="S126" s="18"/>
      <c r="T126" s="18"/>
      <c r="U126" s="18"/>
      <c r="V126" s="18"/>
      <c r="W126" s="18"/>
      <c r="X126" s="18" t="s">
        <v>59</v>
      </c>
      <c r="Y126" s="18" t="s">
        <v>60</v>
      </c>
      <c r="Z126" s="24" t="s">
        <v>42</v>
      </c>
      <c r="AA126" s="16"/>
      <c r="AB126" s="18" t="s">
        <v>645</v>
      </c>
      <c r="AC126" s="25" t="s">
        <v>646</v>
      </c>
      <c r="AD126" s="16"/>
      <c r="AE126" s="16"/>
    </row>
    <row r="127" spans="1:31" ht="35.1" customHeight="1">
      <c r="A127" s="18">
        <f t="shared" si="10"/>
        <v>115</v>
      </c>
      <c r="B127" s="19" t="s">
        <v>647</v>
      </c>
      <c r="C127" s="16" t="s">
        <v>648</v>
      </c>
      <c r="D127" s="23">
        <v>42369</v>
      </c>
      <c r="E127" s="16" t="s">
        <v>649</v>
      </c>
      <c r="F127" s="16" t="s">
        <v>157</v>
      </c>
      <c r="G127" s="16" t="s">
        <v>50</v>
      </c>
      <c r="H127" s="18"/>
      <c r="I127" s="18"/>
      <c r="J127" s="21">
        <v>53</v>
      </c>
      <c r="K127" s="18"/>
      <c r="L127" s="70">
        <v>55694000</v>
      </c>
      <c r="M127" s="22">
        <v>2269000</v>
      </c>
      <c r="N127" s="22">
        <v>57963000</v>
      </c>
      <c r="O127" s="22">
        <v>4185000</v>
      </c>
      <c r="P127" s="22">
        <v>3000000</v>
      </c>
      <c r="Q127" s="23">
        <v>44985</v>
      </c>
      <c r="R127" s="18"/>
      <c r="S127" s="18"/>
      <c r="T127" s="18"/>
      <c r="U127" s="18"/>
      <c r="V127" s="18"/>
      <c r="W127" s="18"/>
      <c r="X127" s="18" t="s">
        <v>59</v>
      </c>
      <c r="Y127" s="18" t="s">
        <v>60</v>
      </c>
      <c r="Z127" s="24" t="s">
        <v>42</v>
      </c>
      <c r="AA127" s="16" t="s">
        <v>400</v>
      </c>
      <c r="AB127" s="18"/>
      <c r="AC127" s="18"/>
      <c r="AD127" s="16"/>
      <c r="AE127" s="16"/>
    </row>
    <row r="128" spans="1:31" ht="35.1" customHeight="1">
      <c r="A128" s="8">
        <f t="shared" si="10"/>
        <v>116</v>
      </c>
      <c r="B128" s="9" t="s">
        <v>650</v>
      </c>
      <c r="C128" s="11" t="s">
        <v>651</v>
      </c>
      <c r="D128" s="10">
        <v>34606</v>
      </c>
      <c r="E128" s="11" t="s">
        <v>652</v>
      </c>
      <c r="F128" s="11" t="s">
        <v>653</v>
      </c>
      <c r="G128" s="11" t="s">
        <v>58</v>
      </c>
      <c r="H128" s="8"/>
      <c r="I128" s="8"/>
      <c r="J128" s="12"/>
      <c r="K128" s="8">
        <v>8</v>
      </c>
      <c r="L128" s="45">
        <v>5861915065.3900003</v>
      </c>
      <c r="M128" s="45">
        <f>5320933666.98+3357884848.28</f>
        <v>8678818515.2600002</v>
      </c>
      <c r="N128" s="13">
        <f t="shared" ref="N128:N131" si="12">L128+M128</f>
        <v>14540733580.650002</v>
      </c>
      <c r="O128" s="13">
        <v>547559400</v>
      </c>
      <c r="P128" s="45">
        <v>33110650.82</v>
      </c>
      <c r="Q128" s="10">
        <v>44968</v>
      </c>
      <c r="R128" s="8"/>
      <c r="S128" s="8"/>
      <c r="T128" s="8"/>
      <c r="U128" s="8"/>
      <c r="V128" s="8"/>
      <c r="W128" s="8"/>
      <c r="X128" s="8" t="s">
        <v>59</v>
      </c>
      <c r="Y128" s="8" t="s">
        <v>60</v>
      </c>
      <c r="Z128" s="14" t="s">
        <v>42</v>
      </c>
      <c r="AA128" s="11"/>
      <c r="AB128" s="8" t="s">
        <v>654</v>
      </c>
      <c r="AC128" s="15" t="s">
        <v>655</v>
      </c>
      <c r="AD128" s="16">
        <v>89</v>
      </c>
      <c r="AE128" s="16"/>
    </row>
    <row r="129" spans="1:31" ht="35.1" customHeight="1">
      <c r="A129" s="8">
        <f t="shared" si="10"/>
        <v>117</v>
      </c>
      <c r="B129" s="9" t="s">
        <v>656</v>
      </c>
      <c r="C129" s="11" t="s">
        <v>657</v>
      </c>
      <c r="D129" s="10">
        <v>42152</v>
      </c>
      <c r="E129" s="11" t="s">
        <v>658</v>
      </c>
      <c r="F129" s="11" t="s">
        <v>57</v>
      </c>
      <c r="G129" s="11" t="s">
        <v>58</v>
      </c>
      <c r="H129" s="8"/>
      <c r="I129" s="8"/>
      <c r="J129" s="12"/>
      <c r="K129" s="8"/>
      <c r="L129" s="13"/>
      <c r="M129" s="13"/>
      <c r="N129" s="13"/>
      <c r="O129" s="13"/>
      <c r="P129" s="13"/>
      <c r="Q129" s="10">
        <v>45073</v>
      </c>
      <c r="R129" s="8"/>
      <c r="S129" s="8"/>
      <c r="T129" s="8"/>
      <c r="U129" s="8"/>
      <c r="V129" s="8"/>
      <c r="W129" s="8"/>
      <c r="X129" s="8" t="s">
        <v>594</v>
      </c>
      <c r="Y129" s="8" t="s">
        <v>60</v>
      </c>
      <c r="Z129" s="14" t="s">
        <v>42</v>
      </c>
      <c r="AA129" s="8"/>
      <c r="AB129" s="8" t="s">
        <v>659</v>
      </c>
      <c r="AC129" s="71" t="s">
        <v>660</v>
      </c>
      <c r="AD129" s="16">
        <v>125</v>
      </c>
      <c r="AE129" s="16"/>
    </row>
    <row r="130" spans="1:31" ht="35.1" customHeight="1">
      <c r="A130" s="8">
        <f t="shared" si="10"/>
        <v>118</v>
      </c>
      <c r="B130" s="9" t="s">
        <v>661</v>
      </c>
      <c r="C130" s="9" t="s">
        <v>662</v>
      </c>
      <c r="D130" s="10">
        <v>42081</v>
      </c>
      <c r="E130" s="11" t="s">
        <v>663</v>
      </c>
      <c r="F130" s="11" t="s">
        <v>383</v>
      </c>
      <c r="G130" s="11" t="s">
        <v>58</v>
      </c>
      <c r="H130" s="8"/>
      <c r="I130" s="8"/>
      <c r="J130" s="12"/>
      <c r="K130" s="8"/>
      <c r="L130" s="13">
        <v>17821300</v>
      </c>
      <c r="M130" s="13">
        <v>6545000</v>
      </c>
      <c r="N130" s="13">
        <f t="shared" si="12"/>
        <v>24366300</v>
      </c>
      <c r="O130" s="13">
        <v>3480000</v>
      </c>
      <c r="P130" s="13">
        <v>3430000</v>
      </c>
      <c r="Q130" s="10">
        <v>44955</v>
      </c>
      <c r="R130" s="8"/>
      <c r="S130" s="8"/>
      <c r="T130" s="8"/>
      <c r="U130" s="8"/>
      <c r="V130" s="8"/>
      <c r="W130" s="8"/>
      <c r="X130" s="8" t="s">
        <v>59</v>
      </c>
      <c r="Y130" s="8" t="s">
        <v>60</v>
      </c>
      <c r="Z130" s="14" t="s">
        <v>42</v>
      </c>
      <c r="AA130" s="11"/>
      <c r="AB130" s="8" t="s">
        <v>664</v>
      </c>
      <c r="AC130" s="15" t="s">
        <v>665</v>
      </c>
      <c r="AD130" s="16">
        <v>21</v>
      </c>
      <c r="AE130" s="16"/>
    </row>
    <row r="131" spans="1:31" ht="35.1" customHeight="1">
      <c r="A131" s="8">
        <f t="shared" si="10"/>
        <v>119</v>
      </c>
      <c r="B131" s="9" t="s">
        <v>666</v>
      </c>
      <c r="C131" s="11" t="s">
        <v>667</v>
      </c>
      <c r="D131" s="10">
        <v>41246</v>
      </c>
      <c r="E131" s="11" t="s">
        <v>668</v>
      </c>
      <c r="F131" s="11" t="s">
        <v>669</v>
      </c>
      <c r="G131" s="11" t="s">
        <v>87</v>
      </c>
      <c r="H131" s="8"/>
      <c r="I131" s="8"/>
      <c r="J131" s="12">
        <v>49</v>
      </c>
      <c r="K131" s="8">
        <v>5</v>
      </c>
      <c r="L131" s="13">
        <v>114150000</v>
      </c>
      <c r="M131" s="13">
        <v>49844000</v>
      </c>
      <c r="N131" s="13">
        <f t="shared" si="12"/>
        <v>163994000</v>
      </c>
      <c r="O131" s="13">
        <v>134920000</v>
      </c>
      <c r="P131" s="13">
        <v>24220000</v>
      </c>
      <c r="Q131" s="10">
        <v>45052</v>
      </c>
      <c r="R131" s="8"/>
      <c r="S131" s="8"/>
      <c r="T131" s="8"/>
      <c r="U131" s="8"/>
      <c r="V131" s="8"/>
      <c r="W131" s="8"/>
      <c r="X131" s="8" t="s">
        <v>59</v>
      </c>
      <c r="Y131" s="8" t="s">
        <v>60</v>
      </c>
      <c r="Z131" s="14" t="s">
        <v>42</v>
      </c>
      <c r="AA131" s="11"/>
      <c r="AB131" s="8"/>
      <c r="AC131" s="8"/>
      <c r="AD131" s="16">
        <v>85</v>
      </c>
      <c r="AE131" s="16"/>
    </row>
    <row r="133" spans="1:31" ht="15" customHeight="1">
      <c r="M133" s="78"/>
      <c r="N133" s="79" t="s">
        <v>676</v>
      </c>
      <c r="O133" s="79"/>
      <c r="P133" s="77"/>
      <c r="Q133" s="77"/>
    </row>
    <row r="134" spans="1:31" ht="15" customHeight="1">
      <c r="M134" s="78"/>
      <c r="N134" s="79" t="s">
        <v>677</v>
      </c>
      <c r="O134" s="79"/>
      <c r="P134" s="77"/>
      <c r="Q134" s="77"/>
    </row>
    <row r="135" spans="1:31" ht="15" customHeight="1">
      <c r="M135" s="78"/>
      <c r="N135" s="79"/>
      <c r="O135" s="79"/>
      <c r="P135" s="77"/>
      <c r="Q135" s="77"/>
    </row>
    <row r="136" spans="1:31" ht="15" customHeight="1">
      <c r="M136" s="78"/>
      <c r="N136" s="79"/>
      <c r="O136" s="79"/>
      <c r="P136" s="77"/>
      <c r="Q136" s="77"/>
    </row>
    <row r="137" spans="1:31" ht="15" customHeight="1">
      <c r="M137" s="78"/>
      <c r="N137" s="79"/>
      <c r="O137" s="79"/>
      <c r="P137" s="77"/>
      <c r="Q137" s="77"/>
    </row>
    <row r="138" spans="1:31" ht="15" customHeight="1">
      <c r="M138" s="78"/>
      <c r="N138" s="79"/>
      <c r="O138" s="79"/>
      <c r="P138" s="77"/>
      <c r="Q138" s="77"/>
    </row>
    <row r="139" spans="1:31" ht="15" customHeight="1">
      <c r="M139" s="78"/>
      <c r="N139" s="80" t="s">
        <v>678</v>
      </c>
      <c r="O139" s="79"/>
      <c r="P139" s="77"/>
      <c r="Q139" s="77"/>
    </row>
    <row r="140" spans="1:31" ht="15" customHeight="1">
      <c r="M140" s="78"/>
      <c r="N140" s="79" t="s">
        <v>679</v>
      </c>
      <c r="O140" s="79"/>
      <c r="P140" s="77"/>
      <c r="Q140" s="77"/>
    </row>
  </sheetData>
  <autoFilter ref="A12:AE131" xr:uid="{00000000-0009-0000-0000-000004000000}"/>
  <mergeCells count="28">
    <mergeCell ref="AE11:AE12"/>
    <mergeCell ref="R11:V11"/>
    <mergeCell ref="W11:W12"/>
    <mergeCell ref="X11:X12"/>
    <mergeCell ref="Y11:Y12"/>
    <mergeCell ref="Z11:Z12"/>
    <mergeCell ref="AA11:AA12"/>
    <mergeCell ref="O11:O12"/>
    <mergeCell ref="P11:P12"/>
    <mergeCell ref="AB11:AB12"/>
    <mergeCell ref="AC11:AC12"/>
    <mergeCell ref="AD11:AD12"/>
    <mergeCell ref="A5:AA5"/>
    <mergeCell ref="A8:AA8"/>
    <mergeCell ref="A9:AA9"/>
    <mergeCell ref="Q11:Q12"/>
    <mergeCell ref="A2:AA2"/>
    <mergeCell ref="A3:AA3"/>
    <mergeCell ref="A4:AA4"/>
    <mergeCell ref="A11:A12"/>
    <mergeCell ref="B11:B12"/>
    <mergeCell ref="C11:D11"/>
    <mergeCell ref="E11:G11"/>
    <mergeCell ref="H11:J11"/>
    <mergeCell ref="K11:K12"/>
    <mergeCell ref="L11:L12"/>
    <mergeCell ref="M11:M12"/>
    <mergeCell ref="N11:N12"/>
  </mergeCells>
  <conditionalFormatting sqref="AA129">
    <cfRule type="notContainsBlanks" dxfId="0" priority="1">
      <formula>LEN(TRIM(AA129))&gt;0</formula>
    </cfRule>
  </conditionalFormatting>
  <pageMargins left="0" right="0" top="0.15748031496062992" bottom="0.19685039370078741" header="0" footer="0"/>
  <pageSetup paperSize="14" scale="33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1.3</vt:lpstr>
      <vt:lpstr>'1.3'!Print_Area</vt:lpstr>
      <vt:lpstr>'1.3'!Print_Titles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shon haji</dc:creator>
  <cp:lastModifiedBy>shon haji</cp:lastModifiedBy>
  <cp:lastPrinted>2024-01-12T08:25:23Z</cp:lastPrinted>
  <dcterms:created xsi:type="dcterms:W3CDTF">2024-01-08T08:02:00Z</dcterms:created>
  <dcterms:modified xsi:type="dcterms:W3CDTF">2024-01-12T08:27:07Z</dcterms:modified>
</cp:coreProperties>
</file>